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ОТЕШНАЯ\"/>
    </mc:Choice>
  </mc:AlternateContent>
  <xr:revisionPtr revIDLastSave="0" documentId="8_{A66AF889-E509-46B4-9CF9-21056D8821CC}" xr6:coauthVersionLast="47" xr6:coauthVersionMax="47" xr10:uidLastSave="{00000000-0000-0000-0000-000000000000}"/>
  <bookViews>
    <workbookView xWindow="-28920" yWindow="-2985" windowWidth="29040" windowHeight="15720" xr2:uid="{84FCE3E2-09C2-4E10-9459-A6A21D56BE87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1" i="1" l="1"/>
  <c r="D110" i="1"/>
  <c r="D104" i="1"/>
  <c r="D103" i="1"/>
  <c r="D102" i="1"/>
  <c r="D101" i="1"/>
  <c r="D100" i="1"/>
  <c r="D99" i="1"/>
  <c r="D98" i="1"/>
  <c r="D97" i="1"/>
  <c r="D96" i="1"/>
  <c r="D95" i="1"/>
  <c r="D94" i="1"/>
  <c r="D91" i="1"/>
  <c r="D90" i="1"/>
  <c r="D86" i="1"/>
  <c r="D84" i="1"/>
  <c r="D83" i="1"/>
  <c r="D82" i="1"/>
  <c r="D79" i="1"/>
  <c r="D77" i="1"/>
  <c r="D62" i="1"/>
  <c r="D61" i="1"/>
  <c r="D60" i="1"/>
  <c r="D57" i="1"/>
  <c r="D56" i="1"/>
  <c r="D55" i="1"/>
  <c r="D54" i="1"/>
  <c r="D50" i="1"/>
  <c r="D47" i="1"/>
  <c r="D46" i="1"/>
  <c r="D45" i="1"/>
  <c r="D44" i="1"/>
  <c r="D42" i="1"/>
  <c r="D41" i="1"/>
  <c r="D40" i="1"/>
  <c r="D38" i="1"/>
  <c r="D37" i="1"/>
  <c r="D36" i="1"/>
  <c r="D35" i="1"/>
  <c r="D29" i="1"/>
  <c r="D28" i="1"/>
  <c r="D27" i="1"/>
  <c r="D26" i="1"/>
  <c r="D25" i="1"/>
  <c r="D24" i="1"/>
  <c r="D23" i="1"/>
  <c r="D22" i="1"/>
  <c r="D17" i="1"/>
  <c r="D16" i="1"/>
  <c r="D15" i="1"/>
  <c r="D14" i="1"/>
  <c r="D13" i="1"/>
  <c r="D10" i="1"/>
  <c r="D9" i="1"/>
  <c r="D7" i="1"/>
</calcChain>
</file>

<file path=xl/sharedStrings.xml><?xml version="1.0" encoding="utf-8"?>
<sst xmlns="http://schemas.openxmlformats.org/spreadsheetml/2006/main" count="314" uniqueCount="191">
  <si>
    <t>№</t>
  </si>
  <si>
    <t>Материалы, работы и услуги</t>
  </si>
  <si>
    <t>Ед. изм.</t>
  </si>
  <si>
    <t>Кол-во</t>
  </si>
  <si>
    <t>Гостиница, расположенная по адресу: г. Москва, внутригородское муниципальное образование Преображенское, ул. Потешная, вл.5, стр.1, 2</t>
  </si>
  <si>
    <t>Отделка МОП ниже отм. 0,000</t>
  </si>
  <si>
    <t>1</t>
  </si>
  <si>
    <t xml:space="preserve">Устройство потолков </t>
  </si>
  <si>
    <t>1.1</t>
  </si>
  <si>
    <t>Обеспыливание полиуретановой пропиткой потолка  и запотолочного пространства в пом 01.01, 01.05, 01.06,01.17, 01.18 с защитой проложенных коммуникаций</t>
  </si>
  <si>
    <t>м2</t>
  </si>
  <si>
    <t>1.2</t>
  </si>
  <si>
    <t>Комплекс работ (затирка п/ц раствором, грунтовка, окраска) по окраске в 2 слоя    в пом 015.01 "Автостоянка на 98 машиномест"(Цвет, материал согласовать с Заказчиком) с защитой проложенных коммуникаций</t>
  </si>
  <si>
    <t>1.3</t>
  </si>
  <si>
    <t>Устройство  реечного тип куборейка  (h70x50)  (цвет , тип согласовать с Заказчиком)</t>
  </si>
  <si>
    <t xml:space="preserve">убрал фразу с обеспыливанием, </t>
  </si>
  <si>
    <t xml:space="preserve">Комплекс работ (Затирка, грунтовка, шпаклевка, окраска водоэмульсионной краской, цвет согласовть с Заказчиком)  </t>
  </si>
  <si>
    <t>1.4</t>
  </si>
  <si>
    <t>Светильник встроенный в куборейку  L07 I-Type, LS.5050-R, 1210мм, , подвес 2м, 220В, 32Вт, 3115Лм, Нейтральный белый, 1 ряд DSG2280-24-NW-33, L-48-24 ( конструкцию, технические характеристики,цвет, материал, способ крепления согласовать с Заказчиком)</t>
  </si>
  <si>
    <t>шт.</t>
  </si>
  <si>
    <t>добавил строку</t>
  </si>
  <si>
    <t>2</t>
  </si>
  <si>
    <t xml:space="preserve">Устройство стен </t>
  </si>
  <si>
    <t>2.1</t>
  </si>
  <si>
    <t xml:space="preserve"> Отделка стен в комплексе: Грунтовка, штукатурка простая по оцинкованной мелкоячеистой штукатурной сетке, грунтовка, керамогранит  600x1200 мм  ( фактуру, цвет, размеры, стоимость  согласовать с заказчиком)</t>
  </si>
  <si>
    <t>2.2</t>
  </si>
  <si>
    <t>Комплекс работ по отделке (Грунтовка, штукатурка простая по оцинкованной мелкоячеистой штукатурной сетке, грунтовка, окраска водоэмульсионной краской, цвет согласовать с заказчиком)</t>
  </si>
  <si>
    <t>2.3</t>
  </si>
  <si>
    <t>Отделка дверных откосов после установки дверей комплекс работ : грунтовка, штукатурка по оцинкованной сетке, плитка керамогранитная  ( фактуру, цвет, размеры  согласовать с заказчиком)</t>
  </si>
  <si>
    <t>2.4</t>
  </si>
  <si>
    <t>Отделка торцов лестничных маршей: затирка, грунтовка, шпаклевка, грунтовка, простая окраска водоэмульсионной краской, цвет белый</t>
  </si>
  <si>
    <t>2.5</t>
  </si>
  <si>
    <t>Отделка снизу лестничных маршей и площадок: грунтовка, шпаклевка, окраска водоэмульсионной краской, цвет белый</t>
  </si>
  <si>
    <t>2.6</t>
  </si>
  <si>
    <t>Отделка стен, колонн, пилонов в пом 015.01 "Автостоянка на 98 машиномест"  с предварительной подготовкой бетонной поверхности под окраску.( класс поверхности согласовать с Заказчиком)  c окраской краска моющаяся  RAL согласовать с заказчиком</t>
  </si>
  <si>
    <t>м²</t>
  </si>
  <si>
    <t>2.7</t>
  </si>
  <si>
    <t>Отделка стен, колонн, пилонов в пом 015.01 "Автостоянка на 98 машиномест"  с предварительной подготовкой бетонной поверхности .( класс поверхности согласовать с Заказчиком)  c улучшенной декоративной штукатуркой  RAL(цвет, материал согласовать с Заказчиком)</t>
  </si>
  <si>
    <t>2.8</t>
  </si>
  <si>
    <t>комплекс работ по отделка дверных откосов  после установки дверей (материал,цвет согласовать с Заказчиком)</t>
  </si>
  <si>
    <t>3</t>
  </si>
  <si>
    <t xml:space="preserve">Устройство полов </t>
  </si>
  <si>
    <t>3.1</t>
  </si>
  <si>
    <t>Стяжка цементно-песчаная М 150 армированная фиброволокном с сеткой Ø5Вр-I ячейка 100х100 ГОСТ 23279-2012, толщина 30 мм</t>
  </si>
  <si>
    <t>3.2</t>
  </si>
  <si>
    <t>Стяжка цементно-песчаная М 150 армированная фиброволокном с сеткой Ø5Вр-I ячейка 100х100 ГОСТ 23279-2012, толщина 130 мм</t>
  </si>
  <si>
    <t>3.3</t>
  </si>
  <si>
    <t>Укладка плитки керамогранит на клею  9мм 600×600мм ( фактуру, цвет, размеры  согласовать с заказчиком)</t>
  </si>
  <si>
    <t>исправил</t>
  </si>
  <si>
    <t>3.4</t>
  </si>
  <si>
    <t>Плитка керамогранитная износостойкая с противоскользящей поверхностью класс не ниже R10, толщина 10 мм на плиточном клею, ( фактуру, цвет, размеры  согласовать с заказчиком)</t>
  </si>
  <si>
    <t>3.5</t>
  </si>
  <si>
    <t>Плинтус из плитки керамогранитной в цвет пола на клею, высотой 100 мм ( фактуру, цвет, размеры  согласовать с заказчиком)</t>
  </si>
  <si>
    <t>м.п.</t>
  </si>
  <si>
    <t>3.6</t>
  </si>
  <si>
    <t xml:space="preserve"> Наклейки тактильные пластиковые (фактуру, цвет, размеры  согласовать с заказчиком)</t>
  </si>
  <si>
    <t>3.7</t>
  </si>
  <si>
    <t xml:space="preserve">Нанесение контрастной полосы желтого цвета шириной 100 мм </t>
  </si>
  <si>
    <t>3.8</t>
  </si>
  <si>
    <t>Таблички (Номера кладовых, Номера технических помещений с наименованиями,МОП с наименованиями,коммерческих помещений с наименованиями)</t>
  </si>
  <si>
    <t>3.9</t>
  </si>
  <si>
    <t>Устройство диф. шва  ДШ-3 MANGRA 3210-050,ширина 50мм</t>
  </si>
  <si>
    <t xml:space="preserve">пм </t>
  </si>
  <si>
    <t>3.10</t>
  </si>
  <si>
    <t>Устройство диф. шва ДШ-4  MANGRA 3241-70,угол с клипсой L, ширина 50мм</t>
  </si>
  <si>
    <t>3.11</t>
  </si>
  <si>
    <t>Устройство диф. шва ДШ-5  MANGRA 6270-060/ESGBP  ширина 50мм</t>
  </si>
  <si>
    <t>Отделка МОП выше отм. 0,00 КОРПУСА К1 и К2</t>
  </si>
  <si>
    <t>Устройство потолков</t>
  </si>
  <si>
    <t>Комплекс работ Минераловатные плиты Технониколь Технофас 145 кг/куб.м, толщиной 200 мм, реечный потолок (Цвет, конструкцию по согласованию с заказчиком)</t>
  </si>
  <si>
    <t>Комплекс работ Минераловатная звукоизоляция
КНАУФ Инсулейшн - 100 мм , 1 слой влагостойкого гипсокартона  по подсистеме,  Устройство реечного кубообразного потолка  (Цвет, конструкцию по согласованию с заказчиком)</t>
  </si>
  <si>
    <t>Затирка, шпаклевка, грунтовка, улучшенная окраска водоэмульсионной краской, класс поверхности К2, цвет белый</t>
  </si>
  <si>
    <t xml:space="preserve">Минераловатные плиты Технониколь Технофас 145 кг/куб.м,толщиной 200 мм,штукатурка по стеклосетке, окраска водоэмульсионкой, клаасс поверхности К1. белый цвет  </t>
  </si>
  <si>
    <t>1.5</t>
  </si>
  <si>
    <t>Обеспыливающая полиуретановая пропитка с защитой коммуникаций , окраска в один слой черной краской запотолочного пространства, включая стены.  Устройство реечного кубообразного потолка (h70x50)(Цвет, конструкцию по согласованию с заказчиком)</t>
  </si>
  <si>
    <t>1.6</t>
  </si>
  <si>
    <t>Обеспыливающая полиуретановая пропиткас защитой коммуникаций,  Устройство реечного  потолка (Цвет, конструкцию по согласованию с заказчиком)</t>
  </si>
  <si>
    <t>1.7</t>
  </si>
  <si>
    <t>Обеспыливающая полиуретановая пропиткас защитой коммуникаций. Устройство реечного кубообразного потолка (h70x50)</t>
  </si>
  <si>
    <t>1.8</t>
  </si>
  <si>
    <t xml:space="preserve">Обеспыливающая полиуретановая пропитка, окраска в один слой </t>
  </si>
  <si>
    <t>1.9</t>
  </si>
  <si>
    <t>Устройство комплекса работ по устройству потолка: обеспыливание полиуретановой пропиткой потолка и запотолочного пространства,с защитой проложенных коммуникаций, с устройством реечного кубообразного потолка  (h70x50) с закрытым расстоянием между рейками,  ( конструкцию,цвет, материал согласовать с заказчиком)</t>
  </si>
  <si>
    <t>1.10</t>
  </si>
  <si>
    <t>Минераловатная звукоизоляция КНАУФ Инсулейшн - 100 мм , 1 слой влагостойкого гипсокартона  по подсистеме, шпаклевка, грунтовка, улучшенная окраска водоэмульсионной краской, класс поверхности К2, цвет белый</t>
  </si>
  <si>
    <t>1.11</t>
  </si>
  <si>
    <t>Минераловатная звукоизоляция КНАУФ Инсулейшн - 100 мм , 1 слой влагостойкого гипсокартона  по подсистеме, устройство реечного потолка (Цвет, конструкцию по согласованию с заказчиком)</t>
  </si>
  <si>
    <t>1.12</t>
  </si>
  <si>
    <t>Вертикальная зашивка потолка листами Г1 по системе Knauf, с подготовкой и окраской  (Цвет, материал согласовать с Заказчиком)</t>
  </si>
  <si>
    <t>1.13</t>
  </si>
  <si>
    <t>1.14</t>
  </si>
  <si>
    <t>Шпатлевка, грунтовка, окраска антистатической краской</t>
  </si>
  <si>
    <t>Устройство стен в МОП (чистовая отделка)</t>
  </si>
  <si>
    <t>Штукатурка по мелкоячеистой металлической сетке ,шпатлевка, грунтовка, улучшенная окраска водоэмульсионной краской, класс поверхности К2(Цвет, фактуру, тех требования по согласованию с заказчиком)</t>
  </si>
  <si>
    <t xml:space="preserve">Шпатлевка, грунтовка, улучшенная окраска водоэмульсионной краской, класс поверхности К2, отделка торцов лестничных маршей шпатлевка, грунтовка, улучшенная окраска водоэмульсионной краской за 2 раза , класс поверхности К2  </t>
  </si>
  <si>
    <t>Грунтовка, шпаклевка, окраска водоэмульсионной краской, цвет (согласовать с Заказчиком) Низ лестничных маршей</t>
  </si>
  <si>
    <t>Штукатурка ц/п по оцинкованной мелкоячеистой штукатурной сетке</t>
  </si>
  <si>
    <t xml:space="preserve"> Грунтовка, укладка плитки керамогранит 600х1200 на плиточном клею.(Цвет, фактуру, тех требования по согласованию с заказчиком)</t>
  </si>
  <si>
    <t>Штукатурка ц/п по оцинкованной мелкоячеистой штукатурной сетке, Укладка плитки эконом класса на плиточном клею.</t>
  </si>
  <si>
    <t>Технониколь техноФас  100мм., устройство гипсокартона влагостойкого  по металлическому каркасу, грунтовка, укладка плитки керамогранит 600х1200(Цвет, фактуру, тех требования по согласованию с заказчиком)</t>
  </si>
  <si>
    <t>2.9</t>
  </si>
  <si>
    <t>Обеспыливающая полиуретановая пропитка лифт шахты с зашитой коммуникаций и конструкций</t>
  </si>
  <si>
    <t>2.10</t>
  </si>
  <si>
    <t>Заведение обмазочной гидроизоляции "Технониколь 21" на стены на высоту 300 мм в 2 слоя</t>
  </si>
  <si>
    <t>2.11.</t>
  </si>
  <si>
    <t>Отделка дверных откосов после установки дверей (штукатурка по мелкоячеистой сетке, грунтовка, плитка керамогранит на плиточном клею) ( фактуру, цвет, размеры, материал  согласовать с заказчиком)</t>
  </si>
  <si>
    <t>2.12</t>
  </si>
  <si>
    <t>Отделка оконных откосов ГКЛ с последующей окраской после установки СПК согласовать с Заказчиком</t>
  </si>
  <si>
    <t>2.13</t>
  </si>
  <si>
    <t>Изготовление и установка лючков ревизионных ( в том числе противопожарных в объеме проекта) конструкцию, тип, цвет согласовать с Заказчиком, в том числе:</t>
  </si>
  <si>
    <t>Л-1(для к1) индивидуальный лючек ревизионный 250х550 (h) скрытой установки под отделку, металлический, внутренний, распашной, огнестойкий EI60. Замок</t>
  </si>
  <si>
    <t>Л-1А ( для К2) длиндивидуальный люк ревизионный 200х550 (h) скрытой установки под отделку ,металлический, внутренний, распашной, огнестойкий EI60. Замок</t>
  </si>
  <si>
    <t xml:space="preserve">Л-2 индивидуальный лючек ревизионный 300х400 (h) скрытой установки под отделку, металлический, внутренний, распашной. Замок. Цвет  </t>
  </si>
  <si>
    <t xml:space="preserve">Л-3 индивидуальный лючек ревизионный 300х550 (h) скрытой установки под отделку, металлический, внутренний, распашной, огнестойкий EI60. Замок, </t>
  </si>
  <si>
    <t>Л-4 (корпус 1)  индивидуальный лючек ревизионный 400х800 (h) скрытой установки под отделку, металлический, внутренний, распашной. Замок. Цвет RAL 9011</t>
  </si>
  <si>
    <t>Л-4А (корпус 2) индивидуальный люк ревизионный 300х800 (h) скрытой установки под отделку, металлический, внутренний, распашной. Замок.</t>
  </si>
  <si>
    <t>Л-5 для К1 и Л7 для корпуса 2  индивидуальный лючек ревизионный 500х1800 (h) скрытой установки под отделку, металлический, внутренний, распашной. Замок.</t>
  </si>
  <si>
    <t>Л-5А(для К2)  индивидуальный люк ревизионный  500х600 (h) скрытой установки под отделку, металлический, внутренний, распашной. Замок.</t>
  </si>
  <si>
    <t xml:space="preserve">Л-6 (для К1)индивидуальный лючек ревизионный 600х600 (h) скрытой установки под отделку, металлический, внутренний, распашной. Замок. </t>
  </si>
  <si>
    <t>Л-6А (для К2)  индивидуальный люк ревизионный 500х800 (h) скрытой установки под отделку, металлический, внутренний, распашной. Замок. Цвет RAL 9011</t>
  </si>
  <si>
    <t>Л-7 (для К1)индивидуальный лючек  ревизионный 600х800 (h) скрытой установки под отделку, металлический, внутренний, распашной. Замок. Цвет RAL 9011</t>
  </si>
  <si>
    <t>Л-8 индивидуальный лючек ревизионный 600х1300 (h) скрытой установки под отделку, металлический, внутренний, распашной. Замок. Цвет RAL 9011</t>
  </si>
  <si>
    <t xml:space="preserve">Л-9 (для К1) индивидуальный лючек ревизионный 650х1300 (h) скрытой установки под отделку, металлический, внутренний, распашной. Замок. </t>
  </si>
  <si>
    <t xml:space="preserve">Л-9А(для К2) индивидуальный люк ревизионный 400х1000 (h) скрытой установки под отделку, металлический, внутренний, распашной. Замок. </t>
  </si>
  <si>
    <t>2.14</t>
  </si>
  <si>
    <t>Зашивка ниш пожарных шкафов двумя листами ГКЛ 12 мм, внутренний лист обычный, внешний лист огнестойкий по металлическому каркасу с последующей отделкой материалом основных стен (конструкцию, материал согласовать с Заказчиком)</t>
  </si>
  <si>
    <t>2.15</t>
  </si>
  <si>
    <t>Установка люка-двери в нишах пожарных шкафов. Люк-дверь под плитку "Техно" или аналог(1,5х2,1м)  (Размер, тип, конструкцию замка согласовать с Заказчиком)</t>
  </si>
  <si>
    <t>2.16</t>
  </si>
  <si>
    <t>Установка люка-двери в нишах УЭРБ . Люк-дверь под плитку "Техно" или аналог (1,5х2,1м)  (Размер, тип, конструкцию замка согласовать с Заказчиком)</t>
  </si>
  <si>
    <t>Устройство полов в МОП (чистовая отделка)</t>
  </si>
  <si>
    <t>Гидроизоляция- мастика Технониколь 21,Укладка керамогранита противоскользящий  износостойкий  на клею10 мм.(Цвет, фактуру, тех требования по согласованию с заказчиком)</t>
  </si>
  <si>
    <t>Укладка Плитки керамогранит 600х600  на плиточном клею(Цвет, фактуру, тех требования по согласованию с заказчиком)</t>
  </si>
  <si>
    <t>Укладка керамогранита 600х600 износостойкий  на клею10 мм.(Цвет, фактуру, тех требования по согласованию с заказчиком)</t>
  </si>
  <si>
    <t>Укладка керамогранита противоскользящий  износостойкий  на клею10 мм(Цвет, фактуру, тех требования по согласованию с заказчиком)</t>
  </si>
  <si>
    <t>Наливной пол, укладка Линолеума антистатический на клею (Цвет, фактуру, тех требования по согласованию с заказчиком)</t>
  </si>
  <si>
    <t>Устройство плинтуса из керамогранитной плитки на клею, h=100 мм(Цвет, фактуру, тех требования по согласованию с заказчиком)</t>
  </si>
  <si>
    <t>Устройство плинтуса пластикового</t>
  </si>
  <si>
    <t>Стяжка цементно-песчаная М150 армированная фиброволокном с сеткой Ø5Вр-I ячейка 100х100 ГОСТ 23279-2012, толщина 40 мм</t>
  </si>
  <si>
    <t>Стяжка цементно-песчаная М 150 армированная фиброволокном с сеткой Ø5Вр-I ячейка 100х100 ГОСТ 23279-2012, толщина 80 мм,с устройством металлоконструкций для заделки проема иежду плитой прекрытия и дверью лифта</t>
  </si>
  <si>
    <t>Стяжка цементно-песчаная М 150 армированная фиброволокном с сеткой Ø5Вр-I ячейка 100х100 ГОСТ 23279-2012, толщина 90 мм</t>
  </si>
  <si>
    <t>3.12</t>
  </si>
  <si>
    <t>3.13</t>
  </si>
  <si>
    <t>Керамзитовый гравий фр. 10-20 М250 p=300-450 кг/м3, пролитый цементно-песчаным раствором М150 на глубину 200 - 250мм, толщина 750 мм</t>
  </si>
  <si>
    <t>3.14</t>
  </si>
  <si>
    <t>Плитка тактильная пластиковая  ( фактуру, цвет, размеры, материал  согласовать с заказчиком)</t>
  </si>
  <si>
    <t>3.15</t>
  </si>
  <si>
    <t>3.16</t>
  </si>
  <si>
    <t>Устройство пола из Линолеума антистатического на клею по плите пола (согласовать с Заказчиком)</t>
  </si>
  <si>
    <t>3.17</t>
  </si>
  <si>
    <t>Решетка грязезащитная ГР-2 (резина-бруш) 1930х2000(согласовать с Заказчиком)</t>
  </si>
  <si>
    <t>3.18</t>
  </si>
  <si>
    <t>Решетка грязезащитная ГР-1 (резина-бруш) 1880х2000(согласовать с Заказчиком)</t>
  </si>
  <si>
    <t>3.19</t>
  </si>
  <si>
    <t>Решетка грязезащитная ГР-2 (резина-бруш) 1980х2000(согласовать с Заказчиком)</t>
  </si>
  <si>
    <t>3.20</t>
  </si>
  <si>
    <t>Заделка технологических проемов в стенах и перекрытиях негорючими материалами после прокладки инженерных сетей</t>
  </si>
  <si>
    <t>м3</t>
  </si>
  <si>
    <t>3.21</t>
  </si>
  <si>
    <t>Обеспыливающая полиуретановая пропитка по ж.б плите в шкафах Ов и СС</t>
  </si>
  <si>
    <t>3.22</t>
  </si>
  <si>
    <t>Отделка ступеней лестниц 1 этаж керамогранитной износостойкой плиткой с противоскользящей поверхностью</t>
  </si>
  <si>
    <t>3.23</t>
  </si>
  <si>
    <t>Заведение гидроизоляции на стену (h=300 мм)</t>
  </si>
  <si>
    <t>3.24</t>
  </si>
  <si>
    <t>Укладка керамогранитной  плитки морозостойкой с нескользящей поверхностью 10мм, на клей 10мм., с устройством стяжки цементно-песчаной армированной сеткой 5Вр1 толщиной 40-50 мм.</t>
  </si>
  <si>
    <t>4</t>
  </si>
  <si>
    <t xml:space="preserve">Установка навигационных элементов </t>
  </si>
  <si>
    <t>4.1</t>
  </si>
  <si>
    <t>Навигационные элементы (таблички с номерами квартир, этажей) в соответствии с ДП согласовать с Заказчиком</t>
  </si>
  <si>
    <t>компл.</t>
  </si>
  <si>
    <t>5</t>
  </si>
  <si>
    <t>Установка элементов фотолюминесцентной сигнализации (ФЭС)в объеме проекта11-ОМ/2023-ФЭС</t>
  </si>
  <si>
    <t>5.1</t>
  </si>
  <si>
    <t>Наклонный алюминиевый профиль для направляющей линии (полосы) 55х15 согласовать с заказчиком</t>
  </si>
  <si>
    <t>м</t>
  </si>
  <si>
    <t>5.2</t>
  </si>
  <si>
    <t>Заглушка торцевая для профиля наклонного 50 мм. левая/правая</t>
  </si>
  <si>
    <t>5.3</t>
  </si>
  <si>
    <t>Фотолюминесцентная лента (разного типа и размера) Тип, размер согласовать с заказчиком</t>
  </si>
  <si>
    <t>5.4</t>
  </si>
  <si>
    <t>Таблички, планы эвакуации,напольные указатели направления эвакуации,знаки, комбинированные указатели ( разный тип, размер) согласовать с Заказчиком</t>
  </si>
  <si>
    <t>5.5</t>
  </si>
  <si>
    <t>Выполнение работ по окраске люминисцентной краской зеленого цвета, с грунтовкой и нанесением финишного покрытия из лака  в объеме проекта 11-ОМ/2023-ФЭС</t>
  </si>
  <si>
    <t>6</t>
  </si>
  <si>
    <t>Комплекс работ по очистке помещений МОП от строительной пыли, остатков клея, краски, монтажной пены и цемента и т.п., промывка стен потолка, пола</t>
  </si>
  <si>
    <t>Примеч.</t>
  </si>
  <si>
    <t>1. Отделку стен выполнять после прокладки инженерных сетей и заделки технологических проемов в стенах</t>
  </si>
  <si>
    <t>2. Стяжку пола выполнять только после прокладки всех инженерных коммуникаций</t>
  </si>
  <si>
    <t>3. При отделке стен учесть заделку штроб</t>
  </si>
  <si>
    <t xml:space="preserve">4. Всн отделочные покрытия, в том числе из плитки керамической, керамогранитной, их размер и цвет,типоразмер,  и иные характеристики согласовать предварительно с заказчиком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</si>
</sst>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2" fillId="7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7" fillId="0" borderId="0" xfId="0" applyFont="1"/>
    <xf numFmtId="0" fontId="4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4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2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8" borderId="6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9" fillId="0" borderId="0" xfId="0" applyFont="1"/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rischepov\AppData\Local\Microsoft\Windows\INetCache\Content.Outlook\AKQ2MVUT\&#1050;&#1086;&#1087;&#1080;&#1103;%20&#1042;&#1077;&#1076;&#1086;&#1084;&#1086;&#1089;&#1090;&#1100;%20&#1086;&#1076;&#1077;&#1083;&#1086;&#1095;&#1085;&#1099;&#1093;%20&#1088;&#1072;&#1073;&#1086;&#1090;%20%20&#1076;&#1083;&#1103;%20&#1090;&#1077;&#1085;&#1076;&#1077;&#1088;&#1072;%201079%20&#1087;&#1088;&#1072;&#1074;&#1083;%20%20&#1074;&#1077;&#1088;&#1089;&#1080;&#1103;%203%2021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2"/>
      <sheetName val="К1"/>
      <sheetName val="сводная к1-к2"/>
      <sheetName val="Лист1"/>
      <sheetName val="сводная к1-к2 (2)"/>
    </sheetNames>
    <sheetDataSet>
      <sheetData sheetId="0">
        <row r="3">
          <cell r="E3">
            <v>20.440000000000001</v>
          </cell>
          <cell r="G3">
            <v>89.1</v>
          </cell>
          <cell r="K3">
            <v>24.66</v>
          </cell>
        </row>
        <row r="4">
          <cell r="E4">
            <v>20.22</v>
          </cell>
          <cell r="G4">
            <v>74.86</v>
          </cell>
          <cell r="I4">
            <v>18.14</v>
          </cell>
          <cell r="K4">
            <v>24.66</v>
          </cell>
        </row>
        <row r="5">
          <cell r="E5">
            <v>1222.71</v>
          </cell>
          <cell r="I5">
            <v>449.19</v>
          </cell>
          <cell r="K5">
            <v>1075.8699999999999</v>
          </cell>
        </row>
        <row r="6">
          <cell r="G6">
            <v>4478.28</v>
          </cell>
          <cell r="I6">
            <v>2072.39</v>
          </cell>
          <cell r="K6">
            <v>1708.41</v>
          </cell>
        </row>
        <row r="7">
          <cell r="E7">
            <v>77.099999999999994</v>
          </cell>
          <cell r="G7">
            <v>241.18</v>
          </cell>
          <cell r="K7">
            <v>74.14</v>
          </cell>
        </row>
        <row r="8">
          <cell r="E8">
            <v>5.8</v>
          </cell>
          <cell r="G8">
            <v>34.26</v>
          </cell>
        </row>
        <row r="9">
          <cell r="E9">
            <v>8.39</v>
          </cell>
          <cell r="G9">
            <v>33.630000000000003</v>
          </cell>
          <cell r="K9">
            <v>9.02</v>
          </cell>
        </row>
        <row r="10">
          <cell r="E10">
            <v>7.94</v>
          </cell>
          <cell r="G10">
            <v>11.09</v>
          </cell>
          <cell r="K10">
            <v>8.52</v>
          </cell>
        </row>
        <row r="19">
          <cell r="E19">
            <v>26.41</v>
          </cell>
          <cell r="G19">
            <v>103.3</v>
          </cell>
          <cell r="I19">
            <v>26.41</v>
          </cell>
          <cell r="K19">
            <v>25</v>
          </cell>
        </row>
        <row r="20">
          <cell r="E20">
            <v>4.2699999999999996</v>
          </cell>
          <cell r="G20">
            <v>38.299999999999997</v>
          </cell>
          <cell r="I20">
            <v>4.5</v>
          </cell>
        </row>
        <row r="21">
          <cell r="E21">
            <v>18.260000000000002</v>
          </cell>
          <cell r="G21">
            <v>51.53</v>
          </cell>
          <cell r="I21">
            <v>19</v>
          </cell>
          <cell r="K21">
            <v>14.09</v>
          </cell>
        </row>
        <row r="22">
          <cell r="E22">
            <v>41.15</v>
          </cell>
          <cell r="G22">
            <v>118.75</v>
          </cell>
          <cell r="I22">
            <v>41.15</v>
          </cell>
          <cell r="K22">
            <v>45.71</v>
          </cell>
        </row>
        <row r="23">
          <cell r="E23">
            <v>2.81</v>
          </cell>
          <cell r="G23">
            <v>25.03</v>
          </cell>
          <cell r="I23">
            <v>2.81</v>
          </cell>
          <cell r="K23">
            <v>8.5500000000000007</v>
          </cell>
        </row>
        <row r="24">
          <cell r="E24">
            <v>13.39</v>
          </cell>
          <cell r="G24">
            <v>65.959999999999994</v>
          </cell>
          <cell r="K24">
            <v>15.44</v>
          </cell>
        </row>
      </sheetData>
      <sheetData sheetId="1">
        <row r="4">
          <cell r="E4">
            <v>4.29</v>
          </cell>
          <cell r="G4">
            <v>31.97</v>
          </cell>
          <cell r="I4">
            <v>3.38</v>
          </cell>
          <cell r="K4">
            <v>9.15</v>
          </cell>
        </row>
        <row r="5">
          <cell r="G5">
            <v>4270.9800000000005</v>
          </cell>
          <cell r="I5">
            <v>1946.3400000000001</v>
          </cell>
        </row>
        <row r="6">
          <cell r="E6">
            <v>13.3</v>
          </cell>
          <cell r="I6">
            <v>28.65</v>
          </cell>
          <cell r="K6">
            <v>17.309999999999999</v>
          </cell>
        </row>
        <row r="7">
          <cell r="G7">
            <v>87.83</v>
          </cell>
          <cell r="I7">
            <v>14.68</v>
          </cell>
          <cell r="K7">
            <v>23.43</v>
          </cell>
        </row>
        <row r="8">
          <cell r="G8">
            <v>57.3</v>
          </cell>
          <cell r="I8">
            <v>18.600000000000001</v>
          </cell>
          <cell r="K8">
            <v>17.3</v>
          </cell>
        </row>
        <row r="9">
          <cell r="E9">
            <v>118.64</v>
          </cell>
          <cell r="G9">
            <v>268.08</v>
          </cell>
          <cell r="K9">
            <v>97.62</v>
          </cell>
        </row>
        <row r="10">
          <cell r="E10">
            <v>9.6999999999999993</v>
          </cell>
          <cell r="G10">
            <v>68.849999999999994</v>
          </cell>
        </row>
        <row r="11">
          <cell r="E11">
            <v>15.73</v>
          </cell>
          <cell r="G11">
            <v>87.83</v>
          </cell>
          <cell r="I11">
            <v>32.44</v>
          </cell>
          <cell r="K11">
            <v>18.39</v>
          </cell>
        </row>
        <row r="12">
          <cell r="E12">
            <v>19.43</v>
          </cell>
          <cell r="I12">
            <v>7.2</v>
          </cell>
          <cell r="K12">
            <v>15.04</v>
          </cell>
        </row>
        <row r="13">
          <cell r="G13">
            <v>73.84</v>
          </cell>
          <cell r="I13">
            <v>20.7</v>
          </cell>
        </row>
        <row r="14">
          <cell r="G14">
            <v>86.22</v>
          </cell>
          <cell r="I14">
            <v>39.659999999999997</v>
          </cell>
          <cell r="K14">
            <v>24.48</v>
          </cell>
        </row>
        <row r="15">
          <cell r="E15">
            <v>14.49</v>
          </cell>
          <cell r="G15">
            <v>99.18</v>
          </cell>
        </row>
        <row r="16">
          <cell r="G16">
            <v>32.770000000000003</v>
          </cell>
          <cell r="I16">
            <v>14.36</v>
          </cell>
          <cell r="K16">
            <v>9.34</v>
          </cell>
        </row>
        <row r="17">
          <cell r="E17">
            <v>845.37999999999988</v>
          </cell>
          <cell r="I17">
            <v>628.53</v>
          </cell>
          <cell r="K17">
            <v>1097.1100000000001</v>
          </cell>
        </row>
        <row r="19">
          <cell r="G19">
            <v>40.119999999999997</v>
          </cell>
        </row>
        <row r="22">
          <cell r="G22">
            <v>63.57</v>
          </cell>
          <cell r="I22">
            <v>20.420000000000002</v>
          </cell>
          <cell r="K22">
            <v>32.6</v>
          </cell>
        </row>
        <row r="23">
          <cell r="G23">
            <v>103.91</v>
          </cell>
          <cell r="I23">
            <v>19.350000000000001</v>
          </cell>
          <cell r="K23">
            <v>26.5</v>
          </cell>
        </row>
        <row r="26">
          <cell r="E26">
            <v>2.33</v>
          </cell>
          <cell r="G26">
            <v>14.45</v>
          </cell>
          <cell r="I26">
            <v>2.4900000000000002</v>
          </cell>
          <cell r="K26">
            <v>5.41</v>
          </cell>
        </row>
        <row r="27">
          <cell r="E27">
            <v>1.2</v>
          </cell>
          <cell r="G27">
            <v>14.19</v>
          </cell>
          <cell r="I27">
            <v>1.29</v>
          </cell>
          <cell r="K27">
            <v>3.64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F7AA-9536-4657-8F74-D184B2327091}">
  <dimension ref="A1:I121"/>
  <sheetViews>
    <sheetView tabSelected="1" zoomScale="160" zoomScaleNormal="160" workbookViewId="0">
      <selection activeCell="F10" sqref="F10"/>
    </sheetView>
  </sheetViews>
  <sheetFormatPr defaultRowHeight="15" x14ac:dyDescent="0.25"/>
  <cols>
    <col min="2" max="2" width="102" customWidth="1"/>
    <col min="3" max="3" width="12.85546875" customWidth="1"/>
    <col min="4" max="4" width="13.140625" customWidth="1"/>
    <col min="5" max="5" width="15.28515625" bestFit="1" customWidth="1"/>
  </cols>
  <sheetData>
    <row r="1" spans="1:9" ht="15.75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</row>
    <row r="2" spans="1:9" ht="15.75" x14ac:dyDescent="0.25">
      <c r="A2" s="6">
        <v>1</v>
      </c>
      <c r="B2" s="7">
        <v>2</v>
      </c>
      <c r="C2" s="7">
        <v>3</v>
      </c>
      <c r="D2" s="7">
        <v>4</v>
      </c>
    </row>
    <row r="3" spans="1:9" ht="15.75" x14ac:dyDescent="0.25">
      <c r="A3" s="46"/>
      <c r="B3" s="46"/>
      <c r="C3" s="46"/>
      <c r="D3" s="46"/>
    </row>
    <row r="4" spans="1:9" ht="15.75" x14ac:dyDescent="0.25">
      <c r="A4" s="6"/>
      <c r="B4" s="47" t="s">
        <v>4</v>
      </c>
      <c r="C4" s="47"/>
      <c r="D4" s="47"/>
    </row>
    <row r="5" spans="1:9" ht="15.75" x14ac:dyDescent="0.25">
      <c r="A5" s="8"/>
      <c r="B5" s="48" t="s">
        <v>5</v>
      </c>
      <c r="C5" s="48"/>
      <c r="D5" s="48"/>
    </row>
    <row r="6" spans="1:9" ht="15.75" x14ac:dyDescent="0.25">
      <c r="A6" s="9" t="s">
        <v>6</v>
      </c>
      <c r="B6" s="49" t="s">
        <v>7</v>
      </c>
      <c r="C6" s="49"/>
      <c r="D6" s="49"/>
    </row>
    <row r="7" spans="1:9" ht="31.5" x14ac:dyDescent="0.25">
      <c r="A7" s="10" t="s">
        <v>8</v>
      </c>
      <c r="B7" s="11" t="s">
        <v>9</v>
      </c>
      <c r="C7" s="12" t="s">
        <v>10</v>
      </c>
      <c r="D7" s="13">
        <f>7.71+18.78+67.91+194.65</f>
        <v>289.05</v>
      </c>
    </row>
    <row r="8" spans="1:9" ht="47.25" x14ac:dyDescent="0.25">
      <c r="A8" s="12" t="s">
        <v>11</v>
      </c>
      <c r="B8" s="11" t="s">
        <v>12</v>
      </c>
      <c r="C8" s="12" t="s">
        <v>10</v>
      </c>
      <c r="D8" s="12">
        <v>2983.2</v>
      </c>
    </row>
    <row r="9" spans="1:9" ht="16.5" x14ac:dyDescent="0.25">
      <c r="A9" s="12" t="s">
        <v>13</v>
      </c>
      <c r="B9" s="11" t="s">
        <v>14</v>
      </c>
      <c r="C9" s="12" t="s">
        <v>10</v>
      </c>
      <c r="D9" s="12">
        <f>7.71+68.37</f>
        <v>76.08</v>
      </c>
      <c r="E9" s="54" t="s">
        <v>15</v>
      </c>
      <c r="F9" s="55"/>
      <c r="G9" s="55"/>
      <c r="H9" s="55"/>
      <c r="I9" s="55"/>
    </row>
    <row r="10" spans="1:9" ht="31.5" x14ac:dyDescent="0.25">
      <c r="A10" s="12" t="s">
        <v>13</v>
      </c>
      <c r="B10" s="11" t="s">
        <v>16</v>
      </c>
      <c r="C10" s="12" t="s">
        <v>10</v>
      </c>
      <c r="D10" s="12">
        <f>176.34</f>
        <v>176.34</v>
      </c>
    </row>
    <row r="11" spans="1:9" ht="47.25" x14ac:dyDescent="0.25">
      <c r="A11" s="14" t="s">
        <v>17</v>
      </c>
      <c r="B11" s="15" t="s">
        <v>18</v>
      </c>
      <c r="C11" s="16" t="s">
        <v>19</v>
      </c>
      <c r="D11" s="16">
        <v>12</v>
      </c>
      <c r="E11" s="17" t="s">
        <v>20</v>
      </c>
    </row>
    <row r="12" spans="1:9" ht="15.75" x14ac:dyDescent="0.25">
      <c r="A12" s="18" t="s">
        <v>21</v>
      </c>
      <c r="B12" s="50" t="s">
        <v>22</v>
      </c>
      <c r="C12" s="51"/>
      <c r="D12" s="52"/>
    </row>
    <row r="13" spans="1:9" ht="47.25" x14ac:dyDescent="0.25">
      <c r="A13" s="12" t="s">
        <v>23</v>
      </c>
      <c r="B13" s="11" t="s">
        <v>24</v>
      </c>
      <c r="C13" s="12" t="s">
        <v>10</v>
      </c>
      <c r="D13" s="12">
        <f>34.4+150.01</f>
        <v>184.41</v>
      </c>
      <c r="E13" s="19"/>
    </row>
    <row r="14" spans="1:9" ht="31.5" x14ac:dyDescent="0.25">
      <c r="A14" s="12" t="s">
        <v>25</v>
      </c>
      <c r="B14" s="11" t="s">
        <v>26</v>
      </c>
      <c r="C14" s="12" t="s">
        <v>10</v>
      </c>
      <c r="D14" s="12">
        <f>575.17</f>
        <v>575.16999999999996</v>
      </c>
    </row>
    <row r="15" spans="1:9" ht="31.5" x14ac:dyDescent="0.25">
      <c r="A15" s="12" t="s">
        <v>27</v>
      </c>
      <c r="B15" s="11" t="s">
        <v>28</v>
      </c>
      <c r="C15" s="12" t="s">
        <v>10</v>
      </c>
      <c r="D15" s="12">
        <f>1.43+1.48</f>
        <v>2.91</v>
      </c>
    </row>
    <row r="16" spans="1:9" ht="31.5" x14ac:dyDescent="0.25">
      <c r="A16" s="12" t="s">
        <v>29</v>
      </c>
      <c r="B16" s="11" t="s">
        <v>30</v>
      </c>
      <c r="C16" s="12" t="s">
        <v>10</v>
      </c>
      <c r="D16" s="12">
        <f>20.18</f>
        <v>20.18</v>
      </c>
    </row>
    <row r="17" spans="1:9" ht="31.5" x14ac:dyDescent="0.25">
      <c r="A17" s="12" t="s">
        <v>31</v>
      </c>
      <c r="B17" s="11" t="s">
        <v>32</v>
      </c>
      <c r="C17" s="12" t="s">
        <v>10</v>
      </c>
      <c r="D17" s="12">
        <f>201.36</f>
        <v>201.36</v>
      </c>
    </row>
    <row r="18" spans="1:9" ht="47.25" x14ac:dyDescent="0.25">
      <c r="A18" s="12" t="s">
        <v>33</v>
      </c>
      <c r="B18" s="11" t="s">
        <v>34</v>
      </c>
      <c r="C18" s="12" t="s">
        <v>35</v>
      </c>
      <c r="D18" s="12">
        <v>2052.6999999999998</v>
      </c>
    </row>
    <row r="19" spans="1:9" ht="47.25" x14ac:dyDescent="0.25">
      <c r="A19" s="12" t="s">
        <v>36</v>
      </c>
      <c r="B19" s="11" t="s">
        <v>37</v>
      </c>
      <c r="C19" s="12" t="s">
        <v>35</v>
      </c>
      <c r="D19" s="12">
        <v>61.63</v>
      </c>
    </row>
    <row r="20" spans="1:9" ht="31.5" x14ac:dyDescent="0.25">
      <c r="A20" s="12" t="s">
        <v>38</v>
      </c>
      <c r="B20" s="11" t="s">
        <v>39</v>
      </c>
      <c r="C20" s="12" t="s">
        <v>10</v>
      </c>
      <c r="D20" s="12">
        <v>38.5</v>
      </c>
      <c r="E20" s="20"/>
    </row>
    <row r="21" spans="1:9" ht="15.75" x14ac:dyDescent="0.25">
      <c r="A21" s="21" t="s">
        <v>40</v>
      </c>
      <c r="B21" s="22" t="s">
        <v>41</v>
      </c>
      <c r="C21" s="21"/>
      <c r="D21" s="21"/>
      <c r="E21" s="23"/>
      <c r="F21" s="23"/>
      <c r="G21" s="23"/>
      <c r="H21" s="23"/>
      <c r="I21" s="23"/>
    </row>
    <row r="22" spans="1:9" ht="31.5" x14ac:dyDescent="0.25">
      <c r="A22" s="12" t="s">
        <v>42</v>
      </c>
      <c r="B22" s="11" t="s">
        <v>43</v>
      </c>
      <c r="C22" s="12" t="s">
        <v>10</v>
      </c>
      <c r="D22" s="12">
        <f>8.37+68.58+8.37</f>
        <v>85.320000000000007</v>
      </c>
    </row>
    <row r="23" spans="1:9" ht="31.5" x14ac:dyDescent="0.25">
      <c r="A23" s="12" t="s">
        <v>44</v>
      </c>
      <c r="B23" s="11" t="s">
        <v>45</v>
      </c>
      <c r="C23" s="12" t="s">
        <v>10</v>
      </c>
      <c r="D23" s="12">
        <f>99.82+70.71</f>
        <v>170.52999999999997</v>
      </c>
      <c r="F23" s="24"/>
    </row>
    <row r="24" spans="1:9" ht="31.5" x14ac:dyDescent="0.3">
      <c r="A24" s="12" t="s">
        <v>46</v>
      </c>
      <c r="B24" s="11" t="s">
        <v>47</v>
      </c>
      <c r="C24" s="12" t="s">
        <v>10</v>
      </c>
      <c r="D24" s="16">
        <f>8.37+170.71</f>
        <v>179.08</v>
      </c>
      <c r="E24" s="25" t="s">
        <v>48</v>
      </c>
      <c r="F24" s="26"/>
    </row>
    <row r="25" spans="1:9" ht="31.5" x14ac:dyDescent="0.25">
      <c r="A25" s="12" t="s">
        <v>49</v>
      </c>
      <c r="B25" s="11" t="s">
        <v>50</v>
      </c>
      <c r="C25" s="12" t="s">
        <v>10</v>
      </c>
      <c r="D25" s="12">
        <f>86</f>
        <v>86</v>
      </c>
    </row>
    <row r="26" spans="1:9" ht="31.5" x14ac:dyDescent="0.25">
      <c r="A26" s="12" t="s">
        <v>51</v>
      </c>
      <c r="B26" s="11" t="s">
        <v>52</v>
      </c>
      <c r="C26" s="12" t="s">
        <v>53</v>
      </c>
      <c r="D26" s="12">
        <f>113</f>
        <v>113</v>
      </c>
    </row>
    <row r="27" spans="1:9" ht="15.75" x14ac:dyDescent="0.25">
      <c r="A27" s="12" t="s">
        <v>54</v>
      </c>
      <c r="B27" s="11" t="s">
        <v>55</v>
      </c>
      <c r="C27" s="12" t="s">
        <v>19</v>
      </c>
      <c r="D27" s="12">
        <f>2+18</f>
        <v>20</v>
      </c>
    </row>
    <row r="28" spans="1:9" ht="15.75" x14ac:dyDescent="0.25">
      <c r="A28" s="12" t="s">
        <v>56</v>
      </c>
      <c r="B28" s="11" t="s">
        <v>57</v>
      </c>
      <c r="C28" s="12" t="s">
        <v>53</v>
      </c>
      <c r="D28" s="12">
        <f>34.3</f>
        <v>34.299999999999997</v>
      </c>
    </row>
    <row r="29" spans="1:9" ht="31.5" x14ac:dyDescent="0.25">
      <c r="A29" s="12" t="s">
        <v>58</v>
      </c>
      <c r="B29" s="11" t="s">
        <v>59</v>
      </c>
      <c r="C29" s="12" t="s">
        <v>19</v>
      </c>
      <c r="D29" s="12">
        <f>68+26+22+14</f>
        <v>130</v>
      </c>
    </row>
    <row r="30" spans="1:9" ht="15.75" x14ac:dyDescent="0.25">
      <c r="A30" s="27" t="s">
        <v>60</v>
      </c>
      <c r="B30" s="28" t="s">
        <v>61</v>
      </c>
      <c r="C30" s="29" t="s">
        <v>62</v>
      </c>
      <c r="D30" s="29">
        <v>53.2</v>
      </c>
      <c r="E30" s="17"/>
    </row>
    <row r="31" spans="1:9" ht="15.75" x14ac:dyDescent="0.25">
      <c r="A31" s="27" t="s">
        <v>63</v>
      </c>
      <c r="B31" s="28" t="s">
        <v>64</v>
      </c>
      <c r="C31" s="29" t="s">
        <v>62</v>
      </c>
      <c r="D31" s="29">
        <v>183.4</v>
      </c>
      <c r="E31" s="17"/>
    </row>
    <row r="32" spans="1:9" ht="15.75" x14ac:dyDescent="0.25">
      <c r="A32" s="27" t="s">
        <v>65</v>
      </c>
      <c r="B32" s="28" t="s">
        <v>66</v>
      </c>
      <c r="C32" s="29" t="s">
        <v>62</v>
      </c>
      <c r="D32" s="29">
        <v>10.3</v>
      </c>
      <c r="E32" s="17"/>
    </row>
    <row r="33" spans="1:8" ht="15.75" x14ac:dyDescent="0.25">
      <c r="A33" s="30"/>
      <c r="B33" s="36" t="s">
        <v>67</v>
      </c>
      <c r="C33" s="37"/>
      <c r="D33" s="38"/>
    </row>
    <row r="34" spans="1:8" ht="15.75" x14ac:dyDescent="0.25">
      <c r="A34" s="18">
        <v>1</v>
      </c>
      <c r="B34" s="31" t="s">
        <v>68</v>
      </c>
      <c r="C34" s="21"/>
      <c r="D34" s="21"/>
    </row>
    <row r="35" spans="1:8" ht="31.5" x14ac:dyDescent="0.25">
      <c r="A35" s="12" t="s">
        <v>8</v>
      </c>
      <c r="B35" s="11" t="s">
        <v>69</v>
      </c>
      <c r="C35" s="12" t="s">
        <v>10</v>
      </c>
      <c r="D35" s="12">
        <f>[1]К2!E3+[1]К2!E4</f>
        <v>40.659999999999997</v>
      </c>
    </row>
    <row r="36" spans="1:8" ht="47.25" x14ac:dyDescent="0.25">
      <c r="A36" s="12" t="s">
        <v>11</v>
      </c>
      <c r="B36" s="11" t="s">
        <v>70</v>
      </c>
      <c r="C36" s="12" t="s">
        <v>10</v>
      </c>
      <c r="D36" s="12">
        <f>[1]К2!E7+[1]К2!E9+[1]К2!E10+[1]К1!E9+18.97+37.55</f>
        <v>268.58999999999997</v>
      </c>
      <c r="F36" s="32"/>
    </row>
    <row r="37" spans="1:8" ht="31.5" x14ac:dyDescent="0.25">
      <c r="A37" s="12" t="s">
        <v>13</v>
      </c>
      <c r="B37" s="11" t="s">
        <v>71</v>
      </c>
      <c r="C37" s="12" t="s">
        <v>10</v>
      </c>
      <c r="D37" s="12">
        <f>[1]К2!E5+[1]К1!E4+[1]К1!E6+[1]К1!E11+[1]К1!E17+17.73</f>
        <v>2119.14</v>
      </c>
    </row>
    <row r="38" spans="1:8" ht="31.5" x14ac:dyDescent="0.25">
      <c r="A38" s="12" t="s">
        <v>17</v>
      </c>
      <c r="B38" s="11" t="s">
        <v>72</v>
      </c>
      <c r="C38" s="12" t="s">
        <v>10</v>
      </c>
      <c r="D38" s="12">
        <f>6.89</f>
        <v>6.89</v>
      </c>
    </row>
    <row r="39" spans="1:8" ht="47.25" x14ac:dyDescent="0.25">
      <c r="A39" s="12" t="s">
        <v>73</v>
      </c>
      <c r="B39" s="11" t="s">
        <v>74</v>
      </c>
      <c r="C39" s="12" t="s">
        <v>10</v>
      </c>
      <c r="D39" s="12">
        <v>5230</v>
      </c>
      <c r="E39" s="39"/>
      <c r="F39" s="40"/>
      <c r="G39" s="40"/>
      <c r="H39" s="40"/>
    </row>
    <row r="40" spans="1:8" ht="31.5" x14ac:dyDescent="0.25">
      <c r="A40" s="12" t="s">
        <v>75</v>
      </c>
      <c r="B40" s="11" t="s">
        <v>76</v>
      </c>
      <c r="C40" s="12" t="s">
        <v>10</v>
      </c>
      <c r="D40" s="12">
        <f>[1]К2!E8+[1]К2!E19+[1]К2!E20+[1]К2!E21+[1]К1!E10+[1]К1!E26+[1]К1!E27+200</f>
        <v>267.97000000000003</v>
      </c>
    </row>
    <row r="41" spans="1:8" ht="31.5" x14ac:dyDescent="0.25">
      <c r="A41" s="12" t="s">
        <v>77</v>
      </c>
      <c r="B41" s="11" t="s">
        <v>78</v>
      </c>
      <c r="C41" s="12" t="s">
        <v>10</v>
      </c>
      <c r="D41" s="12">
        <f>[1]К2!E22+100</f>
        <v>141.15</v>
      </c>
    </row>
    <row r="42" spans="1:8" ht="15.75" x14ac:dyDescent="0.25">
      <c r="A42" s="12" t="s">
        <v>79</v>
      </c>
      <c r="B42" s="28" t="s">
        <v>80</v>
      </c>
      <c r="C42" s="29" t="s">
        <v>10</v>
      </c>
      <c r="D42" s="29">
        <f>[1]К2!E23+[1]К2!E24</f>
        <v>16.2</v>
      </c>
    </row>
    <row r="43" spans="1:8" ht="63" x14ac:dyDescent="0.3">
      <c r="A43" s="12" t="s">
        <v>81</v>
      </c>
      <c r="B43" s="11" t="s">
        <v>82</v>
      </c>
      <c r="C43" s="12" t="s">
        <v>10</v>
      </c>
      <c r="D43" s="12">
        <v>983.7</v>
      </c>
      <c r="E43" s="41"/>
      <c r="F43" s="42"/>
      <c r="G43" s="42"/>
      <c r="H43" s="42"/>
    </row>
    <row r="44" spans="1:8" ht="47.25" x14ac:dyDescent="0.25">
      <c r="A44" s="12" t="s">
        <v>83</v>
      </c>
      <c r="B44" s="11" t="s">
        <v>84</v>
      </c>
      <c r="C44" s="12" t="s">
        <v>10</v>
      </c>
      <c r="D44" s="12">
        <f>[1]К1!E12+150</f>
        <v>169.43</v>
      </c>
    </row>
    <row r="45" spans="1:8" ht="31.5" x14ac:dyDescent="0.25">
      <c r="A45" s="12" t="s">
        <v>85</v>
      </c>
      <c r="B45" s="11" t="s">
        <v>86</v>
      </c>
      <c r="C45" s="12" t="s">
        <v>10</v>
      </c>
      <c r="D45" s="12">
        <f>[1]К1!E15</f>
        <v>14.49</v>
      </c>
    </row>
    <row r="46" spans="1:8" ht="31.5" x14ac:dyDescent="0.25">
      <c r="A46" s="12" t="s">
        <v>87</v>
      </c>
      <c r="B46" s="11" t="s">
        <v>88</v>
      </c>
      <c r="C46" s="12" t="s">
        <v>10</v>
      </c>
      <c r="D46" s="12">
        <f>4.64+108+127.97</f>
        <v>240.61</v>
      </c>
    </row>
    <row r="47" spans="1:8" ht="47.25" x14ac:dyDescent="0.25">
      <c r="A47" s="12" t="s">
        <v>89</v>
      </c>
      <c r="B47" s="11" t="s">
        <v>18</v>
      </c>
      <c r="C47" s="12" t="s">
        <v>19</v>
      </c>
      <c r="D47" s="12">
        <f>312+326</f>
        <v>638</v>
      </c>
    </row>
    <row r="48" spans="1:8" ht="15.75" x14ac:dyDescent="0.25">
      <c r="A48" s="12" t="s">
        <v>90</v>
      </c>
      <c r="B48" s="11" t="s">
        <v>91</v>
      </c>
      <c r="C48" s="12" t="s">
        <v>10</v>
      </c>
      <c r="D48" s="29">
        <v>21.04</v>
      </c>
    </row>
    <row r="49" spans="1:4" ht="15.75" x14ac:dyDescent="0.25">
      <c r="A49" s="18" t="s">
        <v>21</v>
      </c>
      <c r="B49" s="31" t="s">
        <v>92</v>
      </c>
      <c r="C49" s="21"/>
      <c r="D49" s="21"/>
    </row>
    <row r="50" spans="1:4" ht="47.25" x14ac:dyDescent="0.25">
      <c r="A50" s="12" t="s">
        <v>23</v>
      </c>
      <c r="B50" s="11" t="s">
        <v>93</v>
      </c>
      <c r="C50" s="12" t="s">
        <v>10</v>
      </c>
      <c r="D50" s="29">
        <f>[1]К2!G3+[1]К2!G4+[1]К2!G19+[1]К2!G21+[1]К2!G22+[1]К2!G23+[1]К2!G24+[1]К1!G4+[1]К1!G7+[1]К1!G8+[1]К1!G11+[1]К1!G14+[1]К1!G16+[1]К1!G22+[1]К1!G23+[1]К1!G26+[1]К1!G27</f>
        <v>1108.5700000000002</v>
      </c>
    </row>
    <row r="51" spans="1:4" ht="47.25" x14ac:dyDescent="0.25">
      <c r="A51" s="12" t="s">
        <v>25</v>
      </c>
      <c r="B51" s="11" t="s">
        <v>94</v>
      </c>
      <c r="C51" s="12" t="s">
        <v>10</v>
      </c>
      <c r="D51" s="12">
        <v>8126</v>
      </c>
    </row>
    <row r="52" spans="1:4" ht="31.5" x14ac:dyDescent="0.25">
      <c r="A52" s="12" t="s">
        <v>27</v>
      </c>
      <c r="B52" s="11" t="s">
        <v>95</v>
      </c>
      <c r="C52" s="12" t="s">
        <v>10</v>
      </c>
      <c r="D52" s="12">
        <v>1523.8</v>
      </c>
    </row>
    <row r="53" spans="1:4" ht="15.75" x14ac:dyDescent="0.25">
      <c r="A53" s="12" t="s">
        <v>29</v>
      </c>
      <c r="B53" s="11" t="s">
        <v>96</v>
      </c>
      <c r="C53" s="12" t="s">
        <v>10</v>
      </c>
      <c r="D53" s="12">
        <v>9258.52</v>
      </c>
    </row>
    <row r="54" spans="1:4" ht="31.5" x14ac:dyDescent="0.25">
      <c r="A54" s="12" t="s">
        <v>31</v>
      </c>
      <c r="B54" s="11" t="s">
        <v>97</v>
      </c>
      <c r="C54" s="12" t="s">
        <v>10</v>
      </c>
      <c r="D54" s="12">
        <f>[1]К2!G6+[1]К2!G7+[1]К1!G5+[1]К1!G9</f>
        <v>9258.52</v>
      </c>
    </row>
    <row r="55" spans="1:4" ht="31.5" x14ac:dyDescent="0.25">
      <c r="A55" s="12" t="s">
        <v>33</v>
      </c>
      <c r="B55" s="11" t="s">
        <v>98</v>
      </c>
      <c r="C55" s="12" t="s">
        <v>10</v>
      </c>
      <c r="D55" s="12">
        <f>[1]К2!G8+[1]К2!G20+[1]К1!G10+[1]К1!G15</f>
        <v>240.59</v>
      </c>
    </row>
    <row r="56" spans="1:4" ht="47.25" x14ac:dyDescent="0.25">
      <c r="A56" s="12" t="s">
        <v>36</v>
      </c>
      <c r="B56" s="11" t="s">
        <v>99</v>
      </c>
      <c r="C56" s="12" t="s">
        <v>10</v>
      </c>
      <c r="D56" s="12">
        <f>[1]К2!G9+[1]К2!G10+[1]К1!G13+155.3</f>
        <v>273.86</v>
      </c>
    </row>
    <row r="57" spans="1:4" ht="15.75" x14ac:dyDescent="0.25">
      <c r="A57" s="12" t="s">
        <v>38</v>
      </c>
      <c r="B57" s="11" t="s">
        <v>91</v>
      </c>
      <c r="C57" s="12" t="s">
        <v>10</v>
      </c>
      <c r="D57" s="12">
        <f>[1]К1!G19</f>
        <v>40.119999999999997</v>
      </c>
    </row>
    <row r="58" spans="1:4" ht="15.75" x14ac:dyDescent="0.25">
      <c r="A58" s="12" t="s">
        <v>100</v>
      </c>
      <c r="B58" s="11" t="s">
        <v>101</v>
      </c>
      <c r="C58" s="12" t="s">
        <v>10</v>
      </c>
      <c r="D58" s="12">
        <v>3782</v>
      </c>
    </row>
    <row r="59" spans="1:4" ht="15.75" x14ac:dyDescent="0.25">
      <c r="A59" s="12" t="s">
        <v>102</v>
      </c>
      <c r="B59" s="11" t="s">
        <v>103</v>
      </c>
      <c r="C59" s="12" t="s">
        <v>10</v>
      </c>
      <c r="D59" s="12">
        <v>11</v>
      </c>
    </row>
    <row r="60" spans="1:4" ht="47.25" x14ac:dyDescent="0.25">
      <c r="A60" s="12" t="s">
        <v>104</v>
      </c>
      <c r="B60" s="11" t="s">
        <v>105</v>
      </c>
      <c r="C60" s="12" t="s">
        <v>10</v>
      </c>
      <c r="D60" s="12">
        <f>401+328.7</f>
        <v>729.7</v>
      </c>
    </row>
    <row r="61" spans="1:4" ht="31.5" x14ac:dyDescent="0.25">
      <c r="A61" s="12" t="s">
        <v>106</v>
      </c>
      <c r="B61" s="11" t="s">
        <v>107</v>
      </c>
      <c r="C61" s="12" t="s">
        <v>10</v>
      </c>
      <c r="D61" s="12">
        <f>107.5+109</f>
        <v>216.5</v>
      </c>
    </row>
    <row r="62" spans="1:4" ht="31.5" x14ac:dyDescent="0.25">
      <c r="A62" s="12" t="s">
        <v>108</v>
      </c>
      <c r="B62" s="11" t="s">
        <v>109</v>
      </c>
      <c r="C62" s="12" t="s">
        <v>19</v>
      </c>
      <c r="D62" s="12">
        <f>358+297</f>
        <v>655</v>
      </c>
    </row>
    <row r="63" spans="1:4" ht="31.5" x14ac:dyDescent="0.25">
      <c r="A63" s="43"/>
      <c r="B63" s="11" t="s">
        <v>110</v>
      </c>
      <c r="C63" s="12" t="s">
        <v>19</v>
      </c>
      <c r="D63" s="12">
        <v>37</v>
      </c>
    </row>
    <row r="64" spans="1:4" ht="31.5" x14ac:dyDescent="0.25">
      <c r="A64" s="44"/>
      <c r="B64" s="11" t="s">
        <v>111</v>
      </c>
      <c r="C64" s="12" t="s">
        <v>19</v>
      </c>
      <c r="D64" s="12">
        <v>30</v>
      </c>
    </row>
    <row r="65" spans="1:4" ht="31.5" x14ac:dyDescent="0.25">
      <c r="A65" s="44"/>
      <c r="B65" s="11" t="s">
        <v>112</v>
      </c>
      <c r="C65" s="12" t="s">
        <v>19</v>
      </c>
      <c r="D65" s="12">
        <v>17</v>
      </c>
    </row>
    <row r="66" spans="1:4" ht="31.5" x14ac:dyDescent="0.25">
      <c r="A66" s="44"/>
      <c r="B66" s="11" t="s">
        <v>113</v>
      </c>
      <c r="C66" s="12" t="s">
        <v>19</v>
      </c>
      <c r="D66" s="12">
        <v>99</v>
      </c>
    </row>
    <row r="67" spans="1:4" ht="31.5" x14ac:dyDescent="0.25">
      <c r="A67" s="44"/>
      <c r="B67" s="11" t="s">
        <v>114</v>
      </c>
      <c r="C67" s="12" t="s">
        <v>19</v>
      </c>
      <c r="D67" s="12">
        <v>2</v>
      </c>
    </row>
    <row r="68" spans="1:4" ht="31.5" x14ac:dyDescent="0.25">
      <c r="A68" s="44"/>
      <c r="B68" s="11" t="s">
        <v>115</v>
      </c>
      <c r="C68" s="12" t="s">
        <v>19</v>
      </c>
      <c r="D68" s="12">
        <v>3</v>
      </c>
    </row>
    <row r="69" spans="1:4" ht="31.5" x14ac:dyDescent="0.25">
      <c r="A69" s="44"/>
      <c r="B69" s="11" t="s">
        <v>116</v>
      </c>
      <c r="C69" s="12" t="s">
        <v>19</v>
      </c>
      <c r="D69" s="12">
        <v>157</v>
      </c>
    </row>
    <row r="70" spans="1:4" ht="31.5" x14ac:dyDescent="0.25">
      <c r="A70" s="44"/>
      <c r="B70" s="11" t="s">
        <v>117</v>
      </c>
      <c r="C70" s="12" t="s">
        <v>19</v>
      </c>
      <c r="D70" s="12">
        <v>8</v>
      </c>
    </row>
    <row r="71" spans="1:4" ht="31.5" x14ac:dyDescent="0.25">
      <c r="A71" s="44"/>
      <c r="B71" s="11" t="s">
        <v>118</v>
      </c>
      <c r="C71" s="12" t="s">
        <v>19</v>
      </c>
      <c r="D71" s="12">
        <v>10</v>
      </c>
    </row>
    <row r="72" spans="1:4" ht="31.5" x14ac:dyDescent="0.25">
      <c r="A72" s="44"/>
      <c r="B72" s="11" t="s">
        <v>119</v>
      </c>
      <c r="C72" s="12" t="s">
        <v>19</v>
      </c>
      <c r="D72" s="12">
        <v>3</v>
      </c>
    </row>
    <row r="73" spans="1:4" ht="31.5" x14ac:dyDescent="0.25">
      <c r="A73" s="44"/>
      <c r="B73" s="11" t="s">
        <v>120</v>
      </c>
      <c r="C73" s="12" t="s">
        <v>19</v>
      </c>
      <c r="D73" s="12">
        <v>2</v>
      </c>
    </row>
    <row r="74" spans="1:4" ht="31.5" x14ac:dyDescent="0.25">
      <c r="A74" s="44"/>
      <c r="B74" s="11" t="s">
        <v>121</v>
      </c>
      <c r="C74" s="12" t="s">
        <v>19</v>
      </c>
      <c r="D74" s="12">
        <v>124</v>
      </c>
    </row>
    <row r="75" spans="1:4" ht="31.5" x14ac:dyDescent="0.25">
      <c r="A75" s="44"/>
      <c r="B75" s="11" t="s">
        <v>122</v>
      </c>
      <c r="C75" s="12" t="s">
        <v>19</v>
      </c>
      <c r="D75" s="12">
        <v>162</v>
      </c>
    </row>
    <row r="76" spans="1:4" ht="31.5" x14ac:dyDescent="0.25">
      <c r="A76" s="45"/>
      <c r="B76" s="11" t="s">
        <v>123</v>
      </c>
      <c r="C76" s="12" t="s">
        <v>19</v>
      </c>
      <c r="D76" s="12">
        <v>1</v>
      </c>
    </row>
    <row r="77" spans="1:4" ht="47.25" x14ac:dyDescent="0.25">
      <c r="A77" s="12" t="s">
        <v>124</v>
      </c>
      <c r="B77" s="11" t="s">
        <v>125</v>
      </c>
      <c r="C77" s="12" t="s">
        <v>10</v>
      </c>
      <c r="D77" s="12">
        <f>265+325</f>
        <v>590</v>
      </c>
    </row>
    <row r="78" spans="1:4" ht="31.5" x14ac:dyDescent="0.25">
      <c r="A78" s="12" t="s">
        <v>126</v>
      </c>
      <c r="B78" s="11" t="s">
        <v>127</v>
      </c>
      <c r="C78" s="12" t="s">
        <v>19</v>
      </c>
      <c r="D78" s="12">
        <v>107</v>
      </c>
    </row>
    <row r="79" spans="1:4" ht="31.5" x14ac:dyDescent="0.25">
      <c r="A79" s="12" t="s">
        <v>128</v>
      </c>
      <c r="B79" s="11" t="s">
        <v>129</v>
      </c>
      <c r="C79" s="12" t="s">
        <v>19</v>
      </c>
      <c r="D79" s="12">
        <f>64+74</f>
        <v>138</v>
      </c>
    </row>
    <row r="80" spans="1:4" ht="15.75" x14ac:dyDescent="0.25">
      <c r="A80" s="18" t="s">
        <v>40</v>
      </c>
      <c r="B80" s="31" t="s">
        <v>130</v>
      </c>
      <c r="C80" s="18"/>
      <c r="D80" s="18"/>
    </row>
    <row r="81" spans="1:9" ht="31.5" x14ac:dyDescent="0.25">
      <c r="A81" s="12" t="s">
        <v>42</v>
      </c>
      <c r="B81" s="11" t="s">
        <v>131</v>
      </c>
      <c r="C81" s="12" t="s">
        <v>10</v>
      </c>
      <c r="D81" s="12">
        <v>631</v>
      </c>
      <c r="E81" s="33"/>
    </row>
    <row r="82" spans="1:9" ht="31.5" x14ac:dyDescent="0.25">
      <c r="A82" s="12" t="s">
        <v>44</v>
      </c>
      <c r="B82" s="11" t="s">
        <v>132</v>
      </c>
      <c r="C82" s="12" t="s">
        <v>10</v>
      </c>
      <c r="D82" s="12">
        <f>[1]К2!I4+[1]К2!I5+[1]К2!I19+[1]К2!I20+[1]К2!I21+[1]К2!I22+[1]К2!I23+[1]К1!I24+[1]К1!I27+[1]К1!I26+[1]К1!I23+[1]К1!I22+[1]К1!I17+[1]К1!I12+[1]К1!I11+[1]К1!I4+[1]К1!I6+[1]К1!I7+[1]К1!I8+250</f>
        <v>1588.23</v>
      </c>
    </row>
    <row r="83" spans="1:9" ht="31.5" x14ac:dyDescent="0.25">
      <c r="A83" s="12" t="s">
        <v>46</v>
      </c>
      <c r="B83" s="11" t="s">
        <v>133</v>
      </c>
      <c r="C83" s="12" t="s">
        <v>10</v>
      </c>
      <c r="D83" s="12">
        <f>[1]К2!I6+[1]К1!I5+324+318</f>
        <v>4660.7299999999996</v>
      </c>
      <c r="E83" s="19"/>
    </row>
    <row r="84" spans="1:9" ht="31.5" x14ac:dyDescent="0.25">
      <c r="A84" s="12" t="s">
        <v>49</v>
      </c>
      <c r="B84" s="11" t="s">
        <v>134</v>
      </c>
      <c r="C84" s="12" t="s">
        <v>10</v>
      </c>
      <c r="D84" s="12">
        <f>[1]К1!I13+[1]К1!I14+[1]К1!I16</f>
        <v>74.72</v>
      </c>
    </row>
    <row r="85" spans="1:9" ht="31.5" x14ac:dyDescent="0.25">
      <c r="A85" s="12" t="s">
        <v>51</v>
      </c>
      <c r="B85" s="11" t="s">
        <v>135</v>
      </c>
      <c r="C85" s="12" t="s">
        <v>10</v>
      </c>
      <c r="D85" s="12">
        <v>23</v>
      </c>
    </row>
    <row r="86" spans="1:9" ht="31.5" x14ac:dyDescent="0.25">
      <c r="A86" s="12" t="s">
        <v>54</v>
      </c>
      <c r="B86" s="11" t="s">
        <v>136</v>
      </c>
      <c r="C86" s="12" t="s">
        <v>53</v>
      </c>
      <c r="D86" s="12">
        <f>[1]К2!K3+[1]К2!K4+[1]К2!K5+[1]К2!K6+[1]К2!K7+[1]К2!K9+[1]К2!K10+[1]К2!K19+[1]К2!K21+[1]К2!K22+[1]К2!K23+[1]К2!K24+[1]К1!K4+[1]К1!K6+[1]К1!K7+[1]К1!K8+[1]К1!K9+[1]К1!K11+[1]К1!K12+[1]К1!K14+[1]К1!K16+[1]К1!K17+[1]К1!K22+[1]К1!K23+[1]К1!K26+[1]К1!K27</f>
        <v>4431.3900000000003</v>
      </c>
      <c r="E86" s="34"/>
      <c r="F86" s="35"/>
      <c r="G86" s="35"/>
      <c r="H86" s="35"/>
      <c r="I86" s="35"/>
    </row>
    <row r="87" spans="1:9" ht="15.75" x14ac:dyDescent="0.25">
      <c r="A87" s="12" t="s">
        <v>56</v>
      </c>
      <c r="B87" s="11" t="s">
        <v>137</v>
      </c>
      <c r="C87" s="12" t="s">
        <v>53</v>
      </c>
      <c r="D87" s="12">
        <v>23</v>
      </c>
      <c r="E87" s="34"/>
      <c r="F87" s="35"/>
      <c r="G87" s="35"/>
      <c r="H87" s="35"/>
      <c r="I87" s="35"/>
    </row>
    <row r="88" spans="1:9" ht="31.5" x14ac:dyDescent="0.25">
      <c r="A88" s="12" t="s">
        <v>58</v>
      </c>
      <c r="B88" s="11" t="s">
        <v>43</v>
      </c>
      <c r="C88" s="12" t="s">
        <v>35</v>
      </c>
      <c r="D88" s="12">
        <v>532.09</v>
      </c>
    </row>
    <row r="89" spans="1:9" ht="31.5" x14ac:dyDescent="0.25">
      <c r="A89" s="12" t="s">
        <v>60</v>
      </c>
      <c r="B89" s="11" t="s">
        <v>138</v>
      </c>
      <c r="C89" s="12" t="s">
        <v>35</v>
      </c>
      <c r="D89" s="12">
        <v>543.55999999999995</v>
      </c>
    </row>
    <row r="90" spans="1:9" ht="47.25" x14ac:dyDescent="0.25">
      <c r="A90" s="12" t="s">
        <v>63</v>
      </c>
      <c r="B90" s="11" t="s">
        <v>139</v>
      </c>
      <c r="C90" s="12" t="s">
        <v>35</v>
      </c>
      <c r="D90" s="12">
        <f>476.17+4855.61+200</f>
        <v>5531.78</v>
      </c>
      <c r="E90" s="34"/>
      <c r="F90" s="35"/>
      <c r="G90" s="35"/>
      <c r="H90" s="35"/>
      <c r="I90" s="35"/>
    </row>
    <row r="91" spans="1:9" ht="31.5" x14ac:dyDescent="0.25">
      <c r="A91" s="12" t="s">
        <v>65</v>
      </c>
      <c r="B91" s="11" t="s">
        <v>140</v>
      </c>
      <c r="C91" s="12" t="s">
        <v>35</v>
      </c>
      <c r="D91" s="12">
        <f>54.6+19</f>
        <v>73.599999999999994</v>
      </c>
    </row>
    <row r="92" spans="1:9" ht="31.5" x14ac:dyDescent="0.25">
      <c r="A92" s="12" t="s">
        <v>141</v>
      </c>
      <c r="B92" s="11" t="s">
        <v>45</v>
      </c>
      <c r="C92" s="12" t="s">
        <v>35</v>
      </c>
      <c r="D92" s="12">
        <v>27.57</v>
      </c>
    </row>
    <row r="93" spans="1:9" ht="31.5" x14ac:dyDescent="0.25">
      <c r="A93" s="12" t="s">
        <v>142</v>
      </c>
      <c r="B93" s="11" t="s">
        <v>143</v>
      </c>
      <c r="C93" s="12" t="s">
        <v>35</v>
      </c>
      <c r="D93" s="12">
        <v>1.1399999999999999</v>
      </c>
    </row>
    <row r="94" spans="1:9" ht="15.75" x14ac:dyDescent="0.25">
      <c r="A94" s="12" t="s">
        <v>144</v>
      </c>
      <c r="B94" s="11" t="s">
        <v>145</v>
      </c>
      <c r="C94" s="12" t="s">
        <v>19</v>
      </c>
      <c r="D94" s="12">
        <f>2+156+160</f>
        <v>318</v>
      </c>
    </row>
    <row r="95" spans="1:9" ht="15.75" x14ac:dyDescent="0.25">
      <c r="A95" s="12" t="s">
        <v>146</v>
      </c>
      <c r="B95" s="11" t="s">
        <v>57</v>
      </c>
      <c r="C95" s="12" t="s">
        <v>53</v>
      </c>
      <c r="D95" s="12">
        <f>10+10+10+175+10</f>
        <v>215</v>
      </c>
    </row>
    <row r="96" spans="1:9" ht="15.75" x14ac:dyDescent="0.25">
      <c r="A96" s="12" t="s">
        <v>147</v>
      </c>
      <c r="B96" s="11" t="s">
        <v>148</v>
      </c>
      <c r="C96" s="12" t="s">
        <v>10</v>
      </c>
      <c r="D96" s="12">
        <f>7.04+5.97+5.75+5.97</f>
        <v>24.729999999999997</v>
      </c>
    </row>
    <row r="97" spans="1:6" ht="15.75" x14ac:dyDescent="0.25">
      <c r="A97" s="12" t="s">
        <v>149</v>
      </c>
      <c r="B97" s="11" t="s">
        <v>150</v>
      </c>
      <c r="C97" s="12" t="s">
        <v>19</v>
      </c>
      <c r="D97" s="12">
        <f>1</f>
        <v>1</v>
      </c>
    </row>
    <row r="98" spans="1:6" ht="15.75" x14ac:dyDescent="0.25">
      <c r="A98" s="12" t="s">
        <v>151</v>
      </c>
      <c r="B98" s="11" t="s">
        <v>152</v>
      </c>
      <c r="C98" s="12" t="s">
        <v>19</v>
      </c>
      <c r="D98" s="12">
        <f>1+1</f>
        <v>2</v>
      </c>
    </row>
    <row r="99" spans="1:6" ht="15.75" x14ac:dyDescent="0.25">
      <c r="A99" s="12" t="s">
        <v>153</v>
      </c>
      <c r="B99" s="11" t="s">
        <v>154</v>
      </c>
      <c r="C99" s="12" t="s">
        <v>19</v>
      </c>
      <c r="D99" s="12">
        <f>1+1</f>
        <v>2</v>
      </c>
    </row>
    <row r="100" spans="1:6" ht="31.5" x14ac:dyDescent="0.25">
      <c r="A100" s="12" t="s">
        <v>155</v>
      </c>
      <c r="B100" s="11" t="s">
        <v>156</v>
      </c>
      <c r="C100" s="12" t="s">
        <v>157</v>
      </c>
      <c r="D100" s="12">
        <f>13.6+12.5</f>
        <v>26.1</v>
      </c>
    </row>
    <row r="101" spans="1:6" ht="15.75" x14ac:dyDescent="0.25">
      <c r="A101" s="10" t="s">
        <v>158</v>
      </c>
      <c r="B101" s="11" t="s">
        <v>159</v>
      </c>
      <c r="C101" s="12" t="s">
        <v>10</v>
      </c>
      <c r="D101" s="12">
        <f>50.43+35.38</f>
        <v>85.81</v>
      </c>
    </row>
    <row r="102" spans="1:6" ht="31.5" x14ac:dyDescent="0.25">
      <c r="A102" s="10" t="s">
        <v>160</v>
      </c>
      <c r="B102" s="11" t="s">
        <v>161</v>
      </c>
      <c r="C102" s="12" t="s">
        <v>10</v>
      </c>
      <c r="D102" s="12">
        <f>713.15+754.34</f>
        <v>1467.49</v>
      </c>
    </row>
    <row r="103" spans="1:6" ht="15.75" x14ac:dyDescent="0.25">
      <c r="A103" s="10" t="s">
        <v>162</v>
      </c>
      <c r="B103" s="11" t="s">
        <v>163</v>
      </c>
      <c r="C103" s="12" t="s">
        <v>53</v>
      </c>
      <c r="D103" s="12">
        <f>803.33+782.87</f>
        <v>1586.2</v>
      </c>
    </row>
    <row r="104" spans="1:6" ht="31.5" x14ac:dyDescent="0.25">
      <c r="A104" s="10" t="s">
        <v>164</v>
      </c>
      <c r="B104" s="11" t="s">
        <v>165</v>
      </c>
      <c r="C104" s="12" t="s">
        <v>10</v>
      </c>
      <c r="D104" s="12">
        <f>140.06+8.5+105.95+6.47+5.14+69.22+9.24+198.98</f>
        <v>543.56000000000006</v>
      </c>
    </row>
    <row r="105" spans="1:6" ht="15.75" x14ac:dyDescent="0.25">
      <c r="A105" s="18" t="s">
        <v>166</v>
      </c>
      <c r="B105" s="31" t="s">
        <v>167</v>
      </c>
      <c r="C105" s="18"/>
      <c r="D105" s="18"/>
    </row>
    <row r="106" spans="1:6" ht="31.5" x14ac:dyDescent="0.25">
      <c r="A106" s="12" t="s">
        <v>168</v>
      </c>
      <c r="B106" s="11" t="s">
        <v>169</v>
      </c>
      <c r="C106" s="12" t="s">
        <v>170</v>
      </c>
      <c r="D106" s="12">
        <v>1</v>
      </c>
    </row>
    <row r="107" spans="1:6" ht="31.5" x14ac:dyDescent="0.25">
      <c r="A107" s="18" t="s">
        <v>171</v>
      </c>
      <c r="B107" s="31" t="s">
        <v>172</v>
      </c>
      <c r="C107" s="18"/>
      <c r="D107" s="18"/>
    </row>
    <row r="108" spans="1:6" ht="31.5" x14ac:dyDescent="0.25">
      <c r="A108" s="12" t="s">
        <v>173</v>
      </c>
      <c r="B108" s="11" t="s">
        <v>174</v>
      </c>
      <c r="C108" s="12" t="s">
        <v>175</v>
      </c>
      <c r="D108" s="16">
        <v>5347</v>
      </c>
      <c r="E108" s="53" t="s">
        <v>48</v>
      </c>
      <c r="F108" s="24"/>
    </row>
    <row r="109" spans="1:6" ht="15.75" x14ac:dyDescent="0.25">
      <c r="A109" s="12" t="s">
        <v>176</v>
      </c>
      <c r="B109" s="11" t="s">
        <v>177</v>
      </c>
      <c r="C109" s="12" t="s">
        <v>19</v>
      </c>
      <c r="D109" s="12">
        <v>1400</v>
      </c>
    </row>
    <row r="110" spans="1:6" ht="15.75" x14ac:dyDescent="0.25">
      <c r="A110" s="12" t="s">
        <v>178</v>
      </c>
      <c r="B110" s="11" t="s">
        <v>179</v>
      </c>
      <c r="C110" s="12" t="s">
        <v>175</v>
      </c>
      <c r="D110" s="12">
        <f>1800+5560+2139+1860+722+626</f>
        <v>12707</v>
      </c>
    </row>
    <row r="111" spans="1:6" ht="31.5" x14ac:dyDescent="0.25">
      <c r="A111" s="12" t="s">
        <v>180</v>
      </c>
      <c r="B111" s="11" t="s">
        <v>181</v>
      </c>
      <c r="C111" s="12" t="s">
        <v>19</v>
      </c>
      <c r="D111" s="12">
        <f>138+43+693+148+96+91+40+98+96+10+10+40+42+50+179+50</f>
        <v>1824</v>
      </c>
    </row>
    <row r="112" spans="1:6" ht="31.5" x14ac:dyDescent="0.25">
      <c r="A112" s="12" t="s">
        <v>182</v>
      </c>
      <c r="B112" s="11" t="s">
        <v>183</v>
      </c>
      <c r="C112" s="12" t="s">
        <v>170</v>
      </c>
      <c r="D112" s="12">
        <v>1</v>
      </c>
    </row>
    <row r="113" spans="1:4" ht="31.5" x14ac:dyDescent="0.25">
      <c r="A113" s="18" t="s">
        <v>184</v>
      </c>
      <c r="B113" s="31" t="s">
        <v>185</v>
      </c>
      <c r="C113" s="18" t="s">
        <v>170</v>
      </c>
      <c r="D113" s="18">
        <v>1</v>
      </c>
    </row>
    <row r="114" spans="1:4" ht="15.75" x14ac:dyDescent="0.25">
      <c r="A114" s="12"/>
      <c r="B114" s="11"/>
      <c r="C114" s="12"/>
      <c r="D114" s="12"/>
    </row>
    <row r="115" spans="1:4" ht="31.5" x14ac:dyDescent="0.25">
      <c r="A115" s="12" t="s">
        <v>186</v>
      </c>
      <c r="B115" s="11" t="s">
        <v>187</v>
      </c>
      <c r="C115" s="12"/>
      <c r="D115" s="12"/>
    </row>
    <row r="116" spans="1:4" ht="15.75" x14ac:dyDescent="0.25">
      <c r="A116" s="12"/>
      <c r="B116" s="11" t="s">
        <v>188</v>
      </c>
      <c r="C116" s="12"/>
      <c r="D116" s="12"/>
    </row>
    <row r="117" spans="1:4" ht="15.75" x14ac:dyDescent="0.25">
      <c r="A117" s="12"/>
      <c r="B117" s="11" t="s">
        <v>189</v>
      </c>
      <c r="C117" s="12"/>
      <c r="D117" s="12"/>
    </row>
    <row r="118" spans="1:4" ht="31.5" x14ac:dyDescent="0.25">
      <c r="A118" s="12"/>
      <c r="B118" s="11" t="s">
        <v>190</v>
      </c>
      <c r="C118" s="12"/>
      <c r="D118" s="12"/>
    </row>
    <row r="119" spans="1:4" ht="15.75" x14ac:dyDescent="0.25">
      <c r="A119" s="12"/>
      <c r="B119" s="11"/>
      <c r="C119" s="12"/>
      <c r="D119" s="12"/>
    </row>
    <row r="120" spans="1:4" ht="15.75" x14ac:dyDescent="0.25">
      <c r="A120" s="12"/>
      <c r="B120" s="11"/>
      <c r="C120" s="12"/>
      <c r="D120" s="12"/>
    </row>
    <row r="121" spans="1:4" ht="15.75" x14ac:dyDescent="0.25">
      <c r="A121" s="12"/>
      <c r="B121" s="11"/>
      <c r="C121" s="12"/>
      <c r="D121" s="12"/>
    </row>
  </sheetData>
  <mergeCells count="13">
    <mergeCell ref="B12:D12"/>
    <mergeCell ref="A3:D3"/>
    <mergeCell ref="B4:D4"/>
    <mergeCell ref="B5:D5"/>
    <mergeCell ref="B6:D6"/>
    <mergeCell ref="E9:I9"/>
    <mergeCell ref="E90:I90"/>
    <mergeCell ref="B33:D33"/>
    <mergeCell ref="E39:H39"/>
    <mergeCell ref="E43:H43"/>
    <mergeCell ref="A63:A76"/>
    <mergeCell ref="E86:I86"/>
    <mergeCell ref="E87:I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Прищепов Андрей Александрович</dc:creator>
  <cp:lastModifiedBy>Прищепов Андрей Александрович</cp:lastModifiedBy>
  <dcterms:created xsi:type="dcterms:W3CDTF">2026-04-21T10:48:06Z</dcterms:created>
  <dcterms:modified xsi:type="dcterms:W3CDTF">2026-04-23T04:51:17Z</dcterms:modified>
</cp:coreProperties>
</file>