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O:\СТРОЙКОНТРОЛЬ\Смоленск\1. Тендеры\9. Тендер 912 на фасад, витражи, окна\"/>
    </mc:Choice>
  </mc:AlternateContent>
  <xr:revisionPtr revIDLastSave="0" documentId="13_ncr:1_{1ADB2905-13F7-4081-998D-07550A60676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Лист1 (2)" sheetId="2" r:id="rId1"/>
  </sheets>
  <definedNames>
    <definedName name="_xlnm.Print_Area" localSheetId="0">'Лист1 (2)'!$A$1:$D$235</definedName>
  </definedNames>
  <calcPr calcId="191029" iterateDelta="9.9999999974897903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5" i="2" l="1"/>
  <c r="D148" i="2"/>
  <c r="D158" i="2"/>
  <c r="D152" i="2"/>
  <c r="D143" i="2"/>
  <c r="D140" i="2"/>
  <c r="D153" i="2"/>
  <c r="D156" i="2"/>
  <c r="D215" i="2" l="1"/>
  <c r="D144" i="2"/>
  <c r="D141" i="2"/>
  <c r="D238" i="2" l="1"/>
  <c r="D237" i="2"/>
  <c r="D219" i="2" l="1"/>
  <c r="D217" i="2"/>
  <c r="D223" i="2" l="1"/>
  <c r="D220" i="2" l="1"/>
  <c r="D233" i="2"/>
  <c r="D150" i="2" l="1"/>
  <c r="D146" i="2" l="1"/>
  <c r="D130" i="2"/>
  <c r="D14" i="2"/>
  <c r="D119" i="2"/>
  <c r="D132" i="2"/>
  <c r="D228" i="2"/>
  <c r="D227" i="2"/>
  <c r="D225" i="2"/>
  <c r="D162" i="2" l="1"/>
  <c r="D129" i="2" l="1"/>
  <c r="D128" i="2"/>
  <c r="D13" i="2" l="1"/>
  <c r="D151" i="2" l="1"/>
</calcChain>
</file>

<file path=xl/sharedStrings.xml><?xml version="1.0" encoding="utf-8"?>
<sst xmlns="http://schemas.openxmlformats.org/spreadsheetml/2006/main" count="531" uniqueCount="298">
  <si>
    <t>№ п/п</t>
  </si>
  <si>
    <t>Наименование</t>
  </si>
  <si>
    <t>Ед. изм.</t>
  </si>
  <si>
    <t>Кол-во</t>
  </si>
  <si>
    <t>Основание:</t>
  </si>
  <si>
    <t>Объект: «Семейный физкультурно-оздоровительный комплекс «Термолэнд-Дельфин» по адресу: г. Смоленск, ул. Кутузова, д. 2Г</t>
  </si>
  <si>
    <t>Ведомость объемов работ (ВОР)</t>
  </si>
  <si>
    <t>шт/м2</t>
  </si>
  <si>
    <t>м2</t>
  </si>
  <si>
    <t>1.2.</t>
  </si>
  <si>
    <t>1.3.</t>
  </si>
  <si>
    <t>Раздел 1. Устройство фасада</t>
  </si>
  <si>
    <t>2.1.</t>
  </si>
  <si>
    <t>3.1.</t>
  </si>
  <si>
    <t>ПС-1,  стеновая панель, разм. 3000*1000*200 мм, 3 шт</t>
  </si>
  <si>
    <t>ПС-2(у),  стеновая панель, разм. 10870*300*200 мм, 1 шт</t>
  </si>
  <si>
    <t>ПС-2(у),  стеновая панель, разм. 2700*540*200 мм, 1 шт</t>
  </si>
  <si>
    <t>ПС-2(у),  стеновая панель, разм. 7130*330*200 мм, 1 шт</t>
  </si>
  <si>
    <t>ПС-2(у),  стеновая панель, разм. 3440*330*200 мм, 2 шт</t>
  </si>
  <si>
    <t>ПС-1,  стеновая панель, разм. 7130*1000*200 мм, 3 шт</t>
  </si>
  <si>
    <t>ПС-1,  стеновая панель, разм. 3690*1000*200 мм, 9 шт</t>
  </si>
  <si>
    <t>ПС-1,  стеновая панель, разм. 2640*1000*200 мм, 6 шт</t>
  </si>
  <si>
    <t>ПС-1,  стеновая панель, разм. 5100*1000*200 мм, 3 шт</t>
  </si>
  <si>
    <t>ПС-2(у),  стеновая панель, разм. 5100*330*200 мм, 2 шт</t>
  </si>
  <si>
    <t>ПС-2(у),  стеновая панель, разм. 3440*330*200 мм, 1 шт</t>
  </si>
  <si>
    <t>ПС-1,  стеновая панель, разм. 7850*1000*200 мм, 2 шт</t>
  </si>
  <si>
    <t>ПС-1,  стеновая панель, разм. 10400*1000*200 мм, 5 шт</t>
  </si>
  <si>
    <t>ПС-1,  стеновая панель, разм. 12000*1000*200 мм, 39 шт</t>
  </si>
  <si>
    <t>ПС-1,  стеновая панель, разм. 2100*1000*200 мм, 1 шт</t>
  </si>
  <si>
    <t>ПС-1,  стеновая панель, разм. 10200*1000*200 мм, 1 шт</t>
  </si>
  <si>
    <t>ПС-1,  стеновая панель, разм. 1600*1000*200 мм, 13 шт</t>
  </si>
  <si>
    <t>ПС-1,  стеновая панель, разм. 2200*1000*200 мм, 3 шт</t>
  </si>
  <si>
    <t>ПС-1,  стеновая панель, разм. 2600*1000*200 мм, 3 шт</t>
  </si>
  <si>
    <t>ПС-1,  стеновая панель, разм. 2470*1000*200 мм, 2 шт</t>
  </si>
  <si>
    <t>ПС-1,  стеновая панель, разм. 4750*1000*200 мм, 33 шт</t>
  </si>
  <si>
    <t>ПС-2(у),  стеновая панель, разм. 4750*330*200 мм, 1 шт</t>
  </si>
  <si>
    <t>ПС-2(у),  стеновая панель, разм. 4750*300*200 мм, 1 шт</t>
  </si>
  <si>
    <t>ПС-1,  стеновая панель, разм. 4710*1000*200 мм, 10 шт</t>
  </si>
  <si>
    <t>ПС-1,  стеновая панель, разм. 1200*1000*200 мм, 46 шт</t>
  </si>
  <si>
    <t>ПС-1,  стеновая панель, разм. 2210*1000*200 мм, 5 шт</t>
  </si>
  <si>
    <t>ПС-2(у),  стеновая панель, разм. 3440*360*200 мм, 1 шт</t>
  </si>
  <si>
    <t>ПС-2(у),  стеновая панель, разм. 8450*300*200 мм, 1 шт</t>
  </si>
  <si>
    <t>ПС-1,  стеновая панель, разм. 8150*1000*200 мм, 3 шт</t>
  </si>
  <si>
    <t>ПС-1,  стеновая панель, разм. 10350*1000*200 мм, 13 шт</t>
  </si>
  <si>
    <t>ПС-2(у),  стеновая панель, разм. 10350*300*200 мм, 1 шт</t>
  </si>
  <si>
    <t>ПС-1,  стеновая панель, разм. 2630*1000*200 мм, 11 шт</t>
  </si>
  <si>
    <t>ПС-2(у),  стеновая панель, разм. 1605*300*200 мм, 1 шт</t>
  </si>
  <si>
    <t>ПС-1,  стеновая панель, разм. 8420*1000*200 мм, 5 шт</t>
  </si>
  <si>
    <t>ПС-1,  стеновая панель, разм. 3020*1000*200 мм, 36 шт</t>
  </si>
  <si>
    <t>ПС-1,  стеновая панель, разм. 2260*1000*200 мм, 27 шт</t>
  </si>
  <si>
    <t>ПС-1,  стеновая панель, разм. 3910*1000*200 мм, 2 шт</t>
  </si>
  <si>
    <t>ПС-2,  стеновая панель, разм. 2000*1000*200 мм, 356 шт</t>
  </si>
  <si>
    <t>ПС-1,  стеновая панель, разм. 2885*1000*200 мм, 1 шт</t>
  </si>
  <si>
    <t>ПС-2,  стеновая панель, разм. 1100*1000*200 мм, 78 шт</t>
  </si>
  <si>
    <t>ПС-2,  стеновая панель, разм. 1000*1000*200 мм, 6 шт</t>
  </si>
  <si>
    <t>ПС-2(у),  стеновая панель, разм. 2000*620*200 мм, 3 шт</t>
  </si>
  <si>
    <t>ПС-2(у),  стеновая панель, разм. 2000*700*200 мм, 16 шт</t>
  </si>
  <si>
    <t>ПС-2,  стеновая панель, разм. 1350*1000*200 мм, 1 шт</t>
  </si>
  <si>
    <t>ПС-2,  стеновая панель, разм. 1320*1000*200 мм, 3 шт</t>
  </si>
  <si>
    <t>ПС-2,  стеновая панель, разм. 900*1000*200 мм, 2 шт</t>
  </si>
  <si>
    <t>ПС-2,  стеновая панель, разм. 1500*1000*200 мм, 6 шт</t>
  </si>
  <si>
    <t>ПС-2,  стеновая панель, разм. 750*1000*200 мм, 5 шт</t>
  </si>
  <si>
    <t>ПС-2(у),  стеновая панель, разм. 2300*660*200 мм, 1 шт</t>
  </si>
  <si>
    <t>ПС-2(у),  стеновая панель, разм. 2000*660*200 мм, 2 шт</t>
  </si>
  <si>
    <t>ПС-2(у),  стеновая панель, разм. 2300*1000*200 мм, 1 шт</t>
  </si>
  <si>
    <t>ПС-2(у),  стеновая панель, разм. 2000*1000*200 мм, 6 шт</t>
  </si>
  <si>
    <t>ПС-2,  стеновая панель, разм. 2300*1000*200 мм, 36 шт</t>
  </si>
  <si>
    <t>ПС-2,  стеновая панель, разм. 880*1000*200 мм, 1 шт</t>
  </si>
  <si>
    <t>ПС-2,  стеновая панель, разм. 3150*1000*200 мм, 2 шт</t>
  </si>
  <si>
    <t>ПС-2(у),  стеновая панель, разм. 1250*700*200 мм, 1 шт</t>
  </si>
  <si>
    <t>ПС-2,  стеновая панель, разм. 2500*1000*200 мм, 229 шт</t>
  </si>
  <si>
    <t>ПС-2(у),  стеновая панель, разм. 2500*700*200 мм, 2 шт</t>
  </si>
  <si>
    <t>ПС-2(у),  стеновая панель, разм. 2000*570*200 мм, 6 шт</t>
  </si>
  <si>
    <t>ПС-2,  стеновая панель, разм. 550*1000*200 мм, 33 шт</t>
  </si>
  <si>
    <t>ПС-2,  стеновая панель, разм. 1540*1000*200 мм, 60 шт</t>
  </si>
  <si>
    <t>ПС-2(у),  стеновая панель, разм. 1540*1000*200 мм, 1 шт</t>
  </si>
  <si>
    <t>ПС-3,  стеновая панель, разм. 5400*1000*200 мм, 1 шт</t>
  </si>
  <si>
    <t>ПС-3,  стеновая панель, разм. 5300*1000*200 мм, 3 шт</t>
  </si>
  <si>
    <t>ПС-3,  стеновая панель, разм. 5200*1000*200 мм, 2 шт</t>
  </si>
  <si>
    <t>ПС-3,  стеновая панель, разм. 5000*1000*200 мм, 3 шт</t>
  </si>
  <si>
    <t>ПС-3,  стеновая панель, разм. 4900*1000*200 мм, 1 шт</t>
  </si>
  <si>
    <t>ПС-3,  стеновая панель, разм. 4800*1000*200 мм, 3 шт</t>
  </si>
  <si>
    <t>ПС-3,  стеновая панель, разм. 4700*1000*200 мм, 2 шт</t>
  </si>
  <si>
    <t>ПС-3,  стеновая панель, разм. 4600*1000*200 мм, 3 шт</t>
  </si>
  <si>
    <t>ПС-3,  стеновая панель, разм. 4500*1000*200 мм, 4 шт</t>
  </si>
  <si>
    <t>ПС-3,  стеновая панель, разм. 4400*1000*200 мм, 4 шт</t>
  </si>
  <si>
    <t>ПС-3,  стеновая панель, разм. 4300*1000*200 мм, 5 шт</t>
  </si>
  <si>
    <t>ПС-3,  стеновая панель, разм. 4200*1000*200 мм, 2 шт</t>
  </si>
  <si>
    <t>ПС-3,  стеновая панель, разм. 4100*1000*200 мм, 4 шт</t>
  </si>
  <si>
    <t>ПС-3,  стеновая панель, разм. 4000*1000*200 мм, 4 шт</t>
  </si>
  <si>
    <t>ПС-3,  стеновая панель, разм. 3900*1000*200 мм, 1 шт</t>
  </si>
  <si>
    <t>ПС-3,  стеновая панель, разм. 3800*1000*200 мм, 3 шт</t>
  </si>
  <si>
    <t>ПС-3,  стеновая панель, разм. 3700*1000*200 мм, 2 шт</t>
  </si>
  <si>
    <t>ПС-3,  стеновая панель, разм. 3600*1000*200 мм, 3 шт</t>
  </si>
  <si>
    <t>ПС-3,  стеновая панель, разм. 3400*1000*200 мм, 1 шт</t>
  </si>
  <si>
    <t>ПС-3,  стеновая панель, разм. 3300*1000*200 мм, 1 шт</t>
  </si>
  <si>
    <t>ПС-3,  стеновая панель, разм. 3100*1000*200 мм, 1 шт</t>
  </si>
  <si>
    <t>ПС-3,  стеновая панель, разм. 7560*1000*200 мм, 4 шт</t>
  </si>
  <si>
    <t>ПС-3,  стеновая панель, разм. 900*1000*200 мм, 2 шт</t>
  </si>
  <si>
    <t>ПС-3,  стеновая панель, разм. 3020*1000*200 мм, 2 шт</t>
  </si>
  <si>
    <t>ПС-3,  стеновая панель, разм. 1000*1000*200 мм, 26 шт</t>
  </si>
  <si>
    <t>ПС-3,  стеновая панель, разм. 1200*1000*200 мм, 13 шт</t>
  </si>
  <si>
    <t>ПС-3,  стеновая панель, разм. 2000*1000*200 мм, 75 шт</t>
  </si>
  <si>
    <t>ПС-3,  стеновая панель, разм. 2500*1000*200 мм, 35 шт</t>
  </si>
  <si>
    <t>ПС-3,  стеновая панель, разм. 2800*1000*200 мм, 27 шт</t>
  </si>
  <si>
    <t>ПС-3,  стеновая панель, разм. 6410*1000*200 мм, 2 шт (стена -парапет)</t>
  </si>
  <si>
    <t>ПС-3,  стеновая панель, разм. 5400*1000*200 мм, 6 шт (стена -парапет)</t>
  </si>
  <si>
    <t>ПС-3,  стеновая панель, разм. 5550*1000*200 мм, 2 шт (стена -парапет)</t>
  </si>
  <si>
    <t>ПС-3,  стеновая панель, разм. 6140*1200*200 мм, 4 шт (стена -парапет)</t>
  </si>
  <si>
    <t>ПС-3,  стеновая панель, разм. 6280*1200*200 мм, 4 шт (стена -парапет)</t>
  </si>
  <si>
    <t>ПС-3,  стеновая панель, разм. 6030*1000*200 мм, 2 шт (стена -парапет)</t>
  </si>
  <si>
    <t>ПС-3,  стеновая панель, разм. 6000*1000*200 мм, 12 шт (стена -парапет)</t>
  </si>
  <si>
    <t>ПС-3,  стеновая панель, разм. 1680*1000*200 мм, 2 шт (стена -парапет)</t>
  </si>
  <si>
    <t>ПС-3,  стеновая панель, разм. 4730*1200*200 мм, 2 шт (стена -парапет)</t>
  </si>
  <si>
    <t>ПС-3,  стеновая панель, разм. 6000*1200*200 мм, 8 шт (стена -парапет)</t>
  </si>
  <si>
    <t>ПС-3,  стеновая панель, разм. 6030*1200*200 мм, 2 шт (стена -парапет)</t>
  </si>
  <si>
    <t>на комплекс строительно-монтажных работ по устройству фасадов, светопрозрачных и витражных конструкций</t>
  </si>
  <si>
    <t>тн</t>
  </si>
  <si>
    <t>Защита подсистемы от коррозии</t>
  </si>
  <si>
    <t>Анкер-Hilti-RE 500 М12*140</t>
  </si>
  <si>
    <t>шт</t>
  </si>
  <si>
    <t>3/5,4</t>
  </si>
  <si>
    <t>4/20,7</t>
  </si>
  <si>
    <t>1/5,92</t>
  </si>
  <si>
    <t>5/33,75</t>
  </si>
  <si>
    <t>5/22,87</t>
  </si>
  <si>
    <t>1/1,61</t>
  </si>
  <si>
    <t>Ок-4. Витраж - стоечно-ригельная система из теплого алюминиевого
профиля с заполнением двухкамерным стеклопакетом из закаленного стекла с низкоэмиссионными стеклами и внешним стеклом с солнцезащитными свойствами и зеркальностью не менее 27% типа HD Silver 70 (или аналог). С классом защиты не ниже СМ3. Разм. 1500*2500 мм. Площадь -4,574 м2. С фрамугами для проветривания. С механическим открыванием, RAL 7031.</t>
  </si>
  <si>
    <t>Ок-2.1. Витраж - стоечно-ригельная система из теплого алюминиевого
профиля с заполнением двухкамерным стеклопакетом из закаленного стекла с низкоэмиссионными стеклами и внешним стеклом с солнцезащитными свойствами и зеркальностью не менее 27% типа HD Silver 70 (или аналог). С классом защиты не ниже СМ3. Разм. 1500*3950 мм. Площадь -5,92 м2. С фрамугами для проветривания. С механическим открыванием, RAL 7031.</t>
  </si>
  <si>
    <t>19/90,25</t>
  </si>
  <si>
    <t>3.</t>
  </si>
  <si>
    <t>1.</t>
  </si>
  <si>
    <t>2.</t>
  </si>
  <si>
    <t>Профиль 200*100*6 мм,  С245 ГОСТ 27772-2015</t>
  </si>
  <si>
    <t>Профиль 160*120*6 мм,  С245 ГОСТ 27772-2015</t>
  </si>
  <si>
    <t>Профиль 100*60*5 мм,  С245 ГОСТ 27772-2015</t>
  </si>
  <si>
    <t>Профиль 140*140*6 мм,  С245 ГОСТ 27772-2015</t>
  </si>
  <si>
    <t>Уголок 100*100*6,5 мм,  С245 ГОСТ 27772-2015</t>
  </si>
  <si>
    <t>1.1.</t>
  </si>
  <si>
    <t>1.1.2</t>
  </si>
  <si>
    <t>1.1.1.</t>
  </si>
  <si>
    <t>1.1.3.</t>
  </si>
  <si>
    <t>1.2.1.</t>
  </si>
  <si>
    <t>1.2.2</t>
  </si>
  <si>
    <t>Профиль 140*140*6 мм, С245 ГОСТ 27772-2015</t>
  </si>
  <si>
    <t>Профиль 125*125*6 мм, С245 ГОСТ 27772-2016</t>
  </si>
  <si>
    <t>Устройство подсистемы для крепления ламелей</t>
  </si>
  <si>
    <t>1.4.</t>
  </si>
  <si>
    <t>ГКО-1630/24-Р-КМ4 изм. 4 "Конструкции металлические. Фахверки"</t>
  </si>
  <si>
    <t>Уголок 75*75*6 мм, С245 ГОСТ 27772-2015</t>
  </si>
  <si>
    <t>Грунтовка ГФ-021 один  слой, расход 0,17 кг/м2</t>
  </si>
  <si>
    <t>Эмаль ПФ-115 два слоя, расход 0,17 кг/м2</t>
  </si>
  <si>
    <t>Устройство металлических элементов толщ. 0,7 мм с креплением (фасонные изделия)</t>
  </si>
  <si>
    <t xml:space="preserve">В-9.5. Витраж тамбура №118.11, разм. 2710*4170 мм. В составе витража  дверь одностворчатая, стеклянная, выс. 2100 мм, ширина створки не менее 900 мм в свету,  с доводчиком,  ручки "антипаника", замок личинка -барашек.  </t>
  </si>
  <si>
    <t>м3</t>
  </si>
  <si>
    <t>ГКО-1630/24-Р-АР3 изм. 3 "Архитектурные решения. Фасады из сэндвич-панелей"</t>
  </si>
  <si>
    <t>4.1.</t>
  </si>
  <si>
    <t>Вр-1.Ворота подъемно-поворотные с секционным полотном с калиткой. Щит ворот толщиной 60 мм из стальных сэндвич-панелей с минеральной ватой высокой плотности и усиленными профилями. Размер2600 х 3000(h) мм, 1 шт</t>
  </si>
  <si>
    <t>5.1.</t>
  </si>
  <si>
    <t>6.1.</t>
  </si>
  <si>
    <t>Установка металлической вентиляционной решетки 400х400 мм</t>
  </si>
  <si>
    <t>Герметизация стыка прокладкой типа "Вилатерм" толщиной 70 мм</t>
  </si>
  <si>
    <t>пм</t>
  </si>
  <si>
    <t>Защита цементным раствором марки М100</t>
  </si>
  <si>
    <t>Устройство скрытой подсистемы для крепления клинкерной облицовочной  плитки на стенке</t>
  </si>
  <si>
    <t>Алюминиевые заклепки</t>
  </si>
  <si>
    <t>Алюминиевые заглушки</t>
  </si>
  <si>
    <t>1</t>
  </si>
  <si>
    <t>2</t>
  </si>
  <si>
    <t>3</t>
  </si>
  <si>
    <t>4</t>
  </si>
  <si>
    <t>5</t>
  </si>
  <si>
    <t>6</t>
  </si>
  <si>
    <t>295,41</t>
  </si>
  <si>
    <t>Металлический лючок для поливочного крана 300х300 мм с замком (комплект)</t>
  </si>
  <si>
    <t>Монтаж профилированных листов (С8 стеновой) с креплением (саморезы)</t>
  </si>
  <si>
    <t>Укладка утеплителя - минераловатные плиты "Rockwool фасад баттс оптима" - 100 мм</t>
  </si>
  <si>
    <t>Монтаж ветрозащитной и гидроизоляционной пленки</t>
  </si>
  <si>
    <t>Установка витражей (в т. ч. наружные двери в составе витражей), цвет RAL 7031 (всего витражей - 27 шт). Витраж- светопрозрачная ограждающая конструкция стоечно-ригельная система остекления из теплого алюминиевого профиля системы "MasTTeh-67" с заполнением двухкамерным стеклопакетом (стекло не менее 8 мм) с мягким теплоотражающим покрытием  и заполнением камер аргоном, с ударопрочным стеклом. С классом защиты не ниже СМ3.</t>
  </si>
  <si>
    <t xml:space="preserve"> В-1. Витраж  разм. (3800*11300 мм. По окружности с радиусом 37м. С фрамугами для проветривания. В составе витража дверь двустворчатая, стеклянная, выс 2400 мм, шир. не менее 2000 мм, с доводчиками, ручки скобы, замок личинка -барашек. - 6 шт</t>
  </si>
  <si>
    <t>В-1.1.   Витраж тамбура № 101, разм. 2600*4150 мм, 1 шт</t>
  </si>
  <si>
    <t>В-1.2. Витраж тамбура №101, разм. 4300*4150, в составе дверь двустворчатая стеклянная выс. 2400 мм, шир. не менее 2000 мм, с доводчиками, ручки скобы, замок личинка -барашек, 1 шт</t>
  </si>
  <si>
    <t>В-1.3.   Витраж тамбура №101, разм. 2600*4150 мм, 1 шт</t>
  </si>
  <si>
    <t xml:space="preserve"> В-2.  Витраж разм. 1440*11810 мм. С фрамугами для проветривания. Дверь в составе витража  двустворчатая, полуторная, стеклянная, выс 2,1 м, шир. большой створки не менее 900 мм в свету, с доводчиками, ручки "антипаника", замок личинка -барашек, 10 шт</t>
  </si>
  <si>
    <t>В-3.   Витраж разм. 1060*16690 мм. С фрамугами для проветривания. Дверь в составе витража одностворчатая, стеклянная, выс.  2100 мм. Створка не менее 900 мм в свету, с доводчиком,  ручки "антипаника", замок личинка -барашек, 1 шт</t>
  </si>
  <si>
    <t>В-5.  Витраж разм. 37250*4100 мм.  С фрамугами для проветривания (без дверей), 1 шт</t>
  </si>
  <si>
    <r>
      <t>В-6.  Витраж  сложной формы, со створками для открывания, разм. 33470*3650 м</t>
    </r>
    <r>
      <rPr>
        <i/>
        <sz val="12"/>
        <rFont val="Times New Roman"/>
        <family val="1"/>
        <charset val="204"/>
      </rPr>
      <t>м. В составе витража две двери стеклянные:</t>
    </r>
    <r>
      <rPr>
        <i/>
        <sz val="12"/>
        <color theme="1"/>
        <rFont val="Times New Roman"/>
        <family val="1"/>
        <charset val="204"/>
      </rPr>
      <t xml:space="preserve"> дверь -1, одностворчатая выс 2100 мм, створка не менее 900 мм в свету,  дверь -2, двустворчатая, выс. 2400 мм, шир. не менее 2000 мм, с доводчиком,  ручки "антипаника", замок личинка -барашек, 1 шт</t>
    </r>
  </si>
  <si>
    <t>В-7. Витражсо створками открывания, разм. 33420*8000 мм. В составе витража дверь двустворчатая полуторная, стеклянная, выс 2100 мм, ширина большой створки не менее 900 мм  в свету, с доводчиком,  ручки "антипаника", замок личинка -барашек, 1 шт</t>
  </si>
  <si>
    <t>В-8.1. Витраж тамбура № 113.14, разм 3650*4150 мм (без дверей), 1 шт</t>
  </si>
  <si>
    <t>В-8.2. Витраж тамбура № 113,14, разм. 5200*4150 мм. В составе витража дверь двустворчатая, стеклянная, выс. 2400 мм, шириной не менее 2000 м,  с доводчиками, ручки скобы, замок личинка -барашек, 1 шт</t>
  </si>
  <si>
    <t>В-8.3.  Витраж тамбура № 113,14, разм. 3650*4150 мм. В составе витража дверь двустворчатая, стеклянная, выс. 2400 мм, шириной не менее 2000 м,  с доводчиками, ручки скобы, замок личинка -барашек, 1 шт</t>
  </si>
  <si>
    <t>В-9.1.  (выплыв)Витраж -3900*3700 мм (без дверей), 1 шт</t>
  </si>
  <si>
    <t>В-9.2. (выплыв)Витраж -2300*2810 мм (без дверей), 1 шт</t>
  </si>
  <si>
    <t>В-9.3. (выплыв)Витраж -3900*3700 мм (без дверей), 1 шт</t>
  </si>
  <si>
    <t>В-9.4. Витраж тамбура №118.11, разм.  -4010*4170 мм (без дверей), 1 шт</t>
  </si>
  <si>
    <t>В-9.7.  Витраж тамбура №118.11, разм. 1950*4150 мм . В составе витража дверь одностворчатая, стеклянная, выс 2100 мм, ширина створки не менее 900 мм в свету,  с доводчиком,  ручки скобы, замок личинка -барашек, 1 шт</t>
  </si>
  <si>
    <t>В-9.8. Витраж тамбура №118.8, разм. 6125*4150 мм (без дверей), 1 шт</t>
  </si>
  <si>
    <t>В-9.9. Витраж тамбура № 118.8, разм.  1950*4150 мм. В составе витража дверь одностворчатая, стеклянная, выс. 2100 мм, ширина створки не менее 900 мм в свету, с доводчиком, ручки скобы,  замок личинка -барашек, 1 шт</t>
  </si>
  <si>
    <t xml:space="preserve">В-10. Витраж сложной формы,  разм. 2760*17268 мм. Дверь одностворчатая, стеклянная, разм. 1010*2150 мм, ширина створки не менее 900 мм в свету, с доводчиком, ручки "антипаника", замок личинка -барашек, 1 шт  </t>
  </si>
  <si>
    <t>В-4.  Витраж сложной формы, разм. 22440*16090 мм. С фрамугами для проветривания. В составе витража три двери стеклянные, выс. 2100 мм,одностворчатые и полуторные, большая створка не менее 900 мм в свету, с доводчиком,  ручки "антипаника", замок личинка -барашек.   Дверь -1, 1050*2100 мм, дверь-2, 1500*2100 мм-2 шт. 1 шт</t>
  </si>
  <si>
    <t>кг</t>
  </si>
  <si>
    <t>Вр-1. Воздухозаборная жалюзийная решетка металлическая. Размер 4600х1700(h) мм. Цвет RAL7031. 7,82 м2</t>
  </si>
  <si>
    <t>Вр-2. Воздухозаборная жалюзийная решетка металлическая. Размер 2270х1700(h) мм. Цвет RAL7031. 3,86 м2</t>
  </si>
  <si>
    <t>Вр-3. Воздухозаборная жалюзийная решетка металлическая. Размер 700х700(h) мм. Цвет RAL7031. 0,49 м2</t>
  </si>
  <si>
    <t>Вр-4. Воздухозаборная жалюзийная решетка металлическая. Размер 700х700(h) мм. Цвет RAL7031. 0,49 м2</t>
  </si>
  <si>
    <t>Вр-5. Воздухозаборная жалюзийная решетка металлическая. Размер 4310х2000(h) мм. Цвет RAL7031. 8,62 м2</t>
  </si>
  <si>
    <t>Гидроизоляция подпорной стенки</t>
  </si>
  <si>
    <t xml:space="preserve">Керамогранитная плитка с шероховатой поверхностью 300х300х15 мм (морозостойкая) </t>
  </si>
  <si>
    <t>затирки швов (морозостойкая)</t>
  </si>
  <si>
    <t>смесь сухая (морозостойкая)  2 кг/м2 при толщ.6мм</t>
  </si>
  <si>
    <t>м</t>
  </si>
  <si>
    <t>Клинкерная плитка, арт. F374-9011 85*283 мм (раскладка тычковая), красный, произв. White Hills</t>
  </si>
  <si>
    <t>Клинкерная плитка, арт. F374-9011 85*283 мм (раскладка тычковая),  RAL 7031</t>
  </si>
  <si>
    <t>7.1.</t>
  </si>
  <si>
    <t>Дюбель по бетону</t>
  </si>
  <si>
    <t>Монтаж металлического ограждения кровли h-1,2 м (блок 4) из нержавеющей стали, марка стали AISI 316, толщина металла 2 мм, усилие на вырыв не менее  0,54 кН</t>
  </si>
  <si>
    <t xml:space="preserve">Крепеж сборочный </t>
  </si>
  <si>
    <t>Профиль 120*120*6 мм,  С245 ГОСТ 27772-2016</t>
  </si>
  <si>
    <t>Анкер-Hilti-RE 500 М12*100</t>
  </si>
  <si>
    <t>Дверной блок Дл66. ДПС 01 2100-1000 Л EIS30. Фурнитура с нажимной ручкой с ключом/вертушкой, доводчик (усилие EN3-EN5). Порог из усиленного профиля высотой не более 14  мм. Оборудована системой "антипаника". Порошковое покрытие. Цвет RAL согласно дизайн проекту. 1 шт. ГОСТ Р 57327-2016 (противопожарная)</t>
  </si>
  <si>
    <t>Дверной блок Дл38. ДПС 02 2100-1400 Л EIS60. Фурнитура с ручкой-штангой, без запирабющего устройства, доводчик (усилие EN3-EN5). Порог из усиленного профиля высотой не более 14  мм. Порошковое покрытие. Цвет RAL согласно дизайн проекту. 2 шт. ГОСТ Р 57327-2016 (противопожарная)</t>
  </si>
  <si>
    <t>Дверной блок Дл64. ДСН, А, Оп, Дп, Л, Прг, Н, П2лс, М2, О (2100х1400h мм)Утеплённая. Фурнитура с нажимной ручкой с ключом/вертушкой, доводчик (усилие EN3-EN5). Порог из усиленного профиля высотой не более 14  мм. Порошковое покрытие. Цвет RAL согласно дизайн проекту. 1 шт. ГОСТ 31173-2016</t>
  </si>
  <si>
    <t>Дверной блок Дл63. ДСН, А, Оп, Л, Прг, Н, П2лс, М2, О (2100х800h мм) Утеплённая. Фурнитура с нажимной ручкой с ключом/вертушкой, доводчик (усилие EN3-EN5). Порог из усиленного профиля высотой не более 14  мм. Порошковое покрытие. Цвет RAL согласно дизайн проекту.1 шт.  ГОСТ 31173-2016</t>
  </si>
  <si>
    <t xml:space="preserve"> Дверной блок Дл62. ДАН О П Ов Л Р 2100 х 1050 Одностворчастая. Фурнитура с нажимной ручкой с ключом/вертушкой, доводчик (усилие EN3-EN5). Порог из усиленного профиля высотой не более 14  мм. Защитная оцинкованная вставка (h=300 мм). Оборудована системой "антипаника". Порошковое покрытие. Цвет RAL согласно дизайн проекту., 2 шт. ГОСТ 23747-2015</t>
  </si>
  <si>
    <t>Установка дверей -7 шт  и ворот - 1 шт</t>
  </si>
  <si>
    <t>Ок-1. Оконный блок-ПВХ профиль с наружной ламинацией, толщина профиля 70 мм (5-камерный), двухкамерный стеклопакет энергосберегающий. Низ открывающегося проёма составляет 1200 мм. от уровня ч.п. до горизонтального ригеля, нижняя часть окна – фрамуга с глухой не открывающейся частью и ударопрочным стеклом с классом защиты не ниже СМ3. Разм. 900*2000 мм. Площадь- 1,8 м2. С фрамугами для проветривания. С механическим открыванием.</t>
  </si>
  <si>
    <t>Ок-2. Витраж - стоечно-ригельная система из теплого алюминиевого
профиля с заполнением двухкамерным стеклопакетом из закаленного стекла с низкоэмиссионными стеклами и внешним стеклом с солнцезащитными свойствами и зеркальностью не менее 27% типа HD Silver 70 (или аналог). С классом защиты не ниже СМ3. Разм. 1500*3450 мм. Площадь -5,175 м2. С фрамугами для проветривания. С механическим открыванием.</t>
  </si>
  <si>
    <t>Ок-3. Витраж - стоечно-ригельная система из теплого алюминиевого
профиля с заполнением двухкамерным стеклопакетом из закаленного стекла с низкоэмиссионными стеклами и внешним стеклом с солнцезащитными свойствами и зеркальностью не менее 27% типа HD Silver 70 (или аналог). С классом защиты не ниже СМ3. Разм. 1500*4500 мм. Площадь -6,75 м2. С фрамугами для проветривания. С механическим открыванием.</t>
  </si>
  <si>
    <t>Ок-5. Оконный блок- ПВХ профиль с наружной ламинацией, толщина профиля 70 мм (5-камерный), двухкамерный стеклопакет энергосберегающий. Нижняя часть проема открывается вверх по направляющим с фиксацией в открытом состоянии.  Верхняя часть окна -фрамуга с глухой не открывающейся частью и ударопрочным стеклом с классом защиты не ниже СМ3. Разм. 1200*1340 мм. Площадь- 1,61 м2. С фрамугами для проветривания. С механическим открыванием, фиксацией в верхнем положении.</t>
  </si>
  <si>
    <t>Установка вентрешеток на фасаде, общая площадь вентрешеток- 28,28 м2</t>
  </si>
  <si>
    <t>4.</t>
  </si>
  <si>
    <t xml:space="preserve">5. </t>
  </si>
  <si>
    <t>6.</t>
  </si>
  <si>
    <t>ГКО-1630/24-Р-АР1.2 изм. 4 "Архитектурные решения. Поэтажные планы. Маркировочные планы."</t>
  </si>
  <si>
    <t>ГКО-1630-24-Р-АР2 изм. 5 "Архитектурные решения. Кровля"</t>
  </si>
  <si>
    <t>Монтаж декоративных алюминиевых ламеллей RV-200 Т (высотой от 525 мм и до 4370 мм, шириной 50 мм, толщиной 2,1 мм, количество 1643 шт/3821,56 пм/191,08 м2, ламели для вентшахт,  в т.ч. заклепки вытяжная 4,8*12 AL/A2- 5257 шт, заглушки для ламеллей RV-200 T- 3810 шт; площадь, на которую монтируются ламели - 1079,85 м2 ):</t>
  </si>
  <si>
    <t>3821,565/191,08/1079,85</t>
  </si>
  <si>
    <t>пм/м2/м2</t>
  </si>
  <si>
    <t xml:space="preserve">Пленка ветрозащитная </t>
  </si>
  <si>
    <t>Клинкерная плитка , разм. 85*283 мм</t>
  </si>
  <si>
    <t>Устройство металлических элементов с креплением (фасонные изделия) толщ 0,7 мм</t>
  </si>
  <si>
    <t>Монтаж декоративных алюминиевых ламеллей RV-200 Т (высотой от 525 мм и до 4370 мм), шириной 50 мм, толщиной 2,1 мм, в количестве 1643 шт./3821,56 пм/ 191,08 м2 и учетом  подсистемы в количестве 23,82 тн. Площадь, на которую монтируются ламели  -1079,85 м2, РД- АР2, КМ4</t>
  </si>
  <si>
    <t>Монтаж утеплителя, толщ 100 мм</t>
  </si>
  <si>
    <t>7.</t>
  </si>
  <si>
    <t>комплект</t>
  </si>
  <si>
    <t>Раздел 7: Устройство ограждения кровли, РД-АР2</t>
  </si>
  <si>
    <t xml:space="preserve">Раздел 2. Установка витражей (в т. ч. наружные двери в составе витражей)  - АР1.2.       </t>
  </si>
  <si>
    <t>Раздел 3. Установка окон (в т. ч.  двери в составе витражей), РД-АР1.2</t>
  </si>
  <si>
    <t>Полоса толщ 2,5 мм</t>
  </si>
  <si>
    <t>Анкер - болт m2 8*80 (Mungo), 2 шт</t>
  </si>
  <si>
    <t>Устройство металлических элементов толщ. 0,5 мм с креплением (фасонные изделия)</t>
  </si>
  <si>
    <t>Устройство металлических элементов толщ. 0,4 мм с креплением (фасонные изделия)</t>
  </si>
  <si>
    <t>Дюбель-гвоздь для бетона размерами 6*60 мм</t>
  </si>
  <si>
    <t>Труба 120*120*6 мм</t>
  </si>
  <si>
    <t>Лист металла толщ 4 мм</t>
  </si>
  <si>
    <t>Техноэласт ЭПП</t>
  </si>
  <si>
    <r>
      <t>Устройство Гидроизоляция "Техноэласт ЭПП</t>
    </r>
    <r>
      <rPr>
        <sz val="12"/>
        <rFont val="Times New Roman"/>
        <family val="1"/>
        <charset val="204"/>
      </rPr>
      <t>" в 2 слоя</t>
    </r>
  </si>
  <si>
    <t xml:space="preserve">Установка фасонных элементов </t>
  </si>
  <si>
    <t xml:space="preserve">Горизонтальный ригель - Труба из нержавеющей стали Д25 мм, марка стали AISI 316, ГОСТ 5632-2014, 3 шт </t>
  </si>
  <si>
    <t>Кронштейн ограждения металлический из нержавеющей стали, марка стали  AISI 316, площадка с перфорацией для крепления, толщ металла 2 мм, ГОСТ 5632-2014</t>
  </si>
  <si>
    <t xml:space="preserve">Фасадная облицовочная плитка, разм. 85*283 мм, RAL 7031 на клямерах на подсистеме </t>
  </si>
  <si>
    <r>
      <t>Монтаж стеновых сэндвич панелей из: модульных фасадных элементов с выдавленным фактурным рисунком на панели FRONTTOP (RAL 9002/7035) -1363,5 м2 (286 шт) (ПС-1),  модульный фасадный элемент  FRONTTOP (RAL 7046/7035) -1679,6 м2 (872 шт) (ПС-2, ПС2у) и Frontbase WP AESTHETIC со скрытым замком (RAL 7046/7035) - 909,96 м2 ( 282 шт) (ПС-3) FRONTTOP Frontbase WP AESTHETIC.  Стеновые сэндвич -панели для вентшахт ВШ1-ВШ5 (43 шт)  (RAL 9002/7035) -</t>
    </r>
    <r>
      <rPr>
        <b/>
        <sz val="12"/>
        <rFont val="Times New Roman"/>
        <family val="1"/>
        <charset val="204"/>
      </rPr>
      <t>108,12</t>
    </r>
    <r>
      <rPr>
        <b/>
        <sz val="12"/>
        <color theme="1"/>
        <rFont val="Times New Roman"/>
        <family val="1"/>
        <charset val="204"/>
      </rPr>
      <t xml:space="preserve"> м2. Сэндвис-панелей толщ. 200 мм с заполнением минплитами плотностью 120 кг/м3 (класс пожарной опасности -К0) индивид. изготовления - 1483 шт, с монтажом  и подсистемой, РД - АРП3, АР2, КМ4</t>
    </r>
  </si>
  <si>
    <t xml:space="preserve">Монтаж стеновых сэндвич панелей из: модульных фасадных элементов с выдавленным фактурным рисунком на панели FRONTTOP (RAL 9002/7035) -1363,5 м2 (ПС-1),  модульный фасадный элемент  FRONTTOP (RAL 7046/7035) -1679,6 м2 (ПС-2 и ПС2у) и Frontbase WP AESTHETIC со скрытым замком (RAL 7046/7035) - 909,96 м2 (ПС-3). Стеновые сэндвич -панели для вентшахт ВШ-1-ВШ5 (RAL 9002/7035)-108,12 м2. Сэндвич-панели толщ. 200 мм (оцинков. лист  по ГОСТ  14918-80 с покрытиями PU толщ 0,7 мм для наружного листа и PS (полиэстр) толщ 25 мкм для внутреннего листа толщ 0,5 мм) с заполнением минплитами плотность 120 кг/м3 (класс пожарной опасности -К0) индивид. изготовления - 1483 шт. </t>
  </si>
  <si>
    <t>Раздел 6. Отделка подпорной стенки, РД -АС1</t>
  </si>
  <si>
    <t>Раздел 5: Вентиляционные решетки , АР1.2</t>
  </si>
  <si>
    <t>Раздел 4: Установка дверей и ворот наружных, АР1.2</t>
  </si>
  <si>
    <t>Укладка керамогранита на лестницу</t>
  </si>
  <si>
    <t>Укладка керамогранита с шероховатой поверхностью 300х300х15 мм (морозостойкая) на клею (морозостойкий -С2) и затирки швов (морозостойкая) шир лестницы - 2,2 м, RAL 7035</t>
  </si>
  <si>
    <t>Монтаж клинкерной плитки на подсистеме</t>
  </si>
  <si>
    <t>ВШ1-ВШ3, ВШ-4, ВШ-5 стеновая панель, стены вентшахт, RAL 9002/7035, 43 шт ( в т.ч. монтажная пена 0,5 мл -6 шт, саморез Д5,5*233 мм с ЭРДМ-прокладкой - 96 шт, саморез Д4,25*19 мм с прессшайбой -1700 шт, герметик для наружных работ , 0,5 л, ГОСТ Р 57400-2017 - 49 шт, шуруп по бетону Д6,3*235 мм с шайбой А19)</t>
  </si>
  <si>
    <t>Труба квадратная оцинкованная  40*2,5 мм , 9 шт, вес 1 пм/2,936 кг, длиной -20,5 м</t>
  </si>
  <si>
    <t>Труба круглая оцинкованная Д51*1,5 мм, длиной -6,2 м, вес 1м/1,886 кг</t>
  </si>
  <si>
    <t>Уголок 75*5, дл -150 мм, длиной 1,05 м, вес -1пм/5,8 кг</t>
  </si>
  <si>
    <t>Устройство подсистемы под ламели (ограждение ОГ-1) , дл. -115 пм</t>
  </si>
  <si>
    <t>512/43,52/188,1</t>
  </si>
  <si>
    <t>Монтаж алюминиевой ламели 50х200х1700 мм, шаг -210 мм , кол-во -512 шт/ площадь ламелей - 43,52 м2/площадь монтажа ламелей - 188,1 м2</t>
  </si>
  <si>
    <t>Устройство отделки подпорной стенки, в т.ч. установка двери - 1шт, вентрешетки - 1 шт, гидроизоляции стенки, отделка клинкерной плиткой по подсистеме, устройство отливов, отделка керамогранитом ступеней, устройство поручней и ламелей</t>
  </si>
  <si>
    <t>Устройство подсистемы для крепления стеновых сэндвич- панелей</t>
  </si>
  <si>
    <r>
      <t xml:space="preserve">Противоскользящие накладки Lширина=2,2 м </t>
    </r>
    <r>
      <rPr>
        <i/>
        <sz val="12"/>
        <rFont val="Times New Roman"/>
        <family val="1"/>
        <charset val="204"/>
      </rPr>
      <t>шир.60 мм</t>
    </r>
    <r>
      <rPr>
        <i/>
        <sz val="12"/>
        <color theme="1"/>
        <rFont val="Times New Roman"/>
        <family val="1"/>
        <charset val="204"/>
      </rPr>
      <t xml:space="preserve"> (12 шт)</t>
    </r>
  </si>
  <si>
    <t>Установка двери ДПС 01( 1200*900*60) левая, противопожарная  EI60 с вентиляционной решеткой с доводчиком, утепленная,  RAL 8017 (комплект)</t>
  </si>
  <si>
    <t>м2/м3</t>
  </si>
  <si>
    <t>л</t>
  </si>
  <si>
    <t>Ограждение ОГ-2 лестницы Л-1, ОГ-2 длиной 6,9 пм из нержавеющей стали</t>
  </si>
  <si>
    <t xml:space="preserve">Укладка утеплителя - минераловатные плиты "Rockwool фасад баттс оптима" - 200 мм - </t>
  </si>
  <si>
    <t>Минераловатные плиты "Rockwool фасад баттс оптима" - 100 мм</t>
  </si>
  <si>
    <t xml:space="preserve"> Минераловатные плиты "Rockwool фасад баттс оптима" - 200 мм - </t>
  </si>
  <si>
    <t>198,8/39,76</t>
  </si>
  <si>
    <t xml:space="preserve">Клей-пена от Технониколь PROFESSIONAL 500 TN528379, СТО 72746455-3.6.10-2016, расход -1 балон (1 литр) /7,55 м2 </t>
  </si>
  <si>
    <t>Утеплитель  толщ. 100 мм, Техновент Технониколь</t>
  </si>
  <si>
    <t>ГКО-1630/24-Р-АР01 изм. 6 "Архитектурные решения на отм. ниже 0.000"</t>
  </si>
  <si>
    <t>Битумная мастика "Технониколь 27" расход -4,4 л/м2 в 2 слоя</t>
  </si>
  <si>
    <t>Техноэласт ЭПП в 2 слоя</t>
  </si>
  <si>
    <t>Приклеивание горизонтиальной гидроизоляции на отм. +0,500 м</t>
  </si>
  <si>
    <t>53,71/5,37</t>
  </si>
  <si>
    <t>Битумный праймер Технониколь №01, расход 0,3 кг/м2</t>
  </si>
  <si>
    <t xml:space="preserve">Отделка цоколя  выше отмостки до сэндвич панелей (отм. +0,500 м), (включая утеплитель Техновент пр-во Технониколь толщ. 100 мм на клее, горизонтальная оклеечная ги стен в 2 слоя, устройство скрытой подсистемы с облицовкой клинкерной плиткой ) </t>
  </si>
  <si>
    <t>Отделка фасадов на кровле с креплением (включая профилированный лист С8 стеновой с креплением - 77,2 м2; утеплитель - минераловатные плиты Роквул фасад баттс оптима толщ 100 мм -53,71 м2/5,371 м3; утеплитель толщ. 200 мм - 198,8 м2/39,76 м3 на клее; ветрозащитная пленка -252,51 м2, устройство скрытой подсистемы с облицовкой клинкерной плиткой ), РД -АР2</t>
  </si>
  <si>
    <t>Установка окон (в т. ч.  двери в составе витражей), RAL 7031-цвет рамы с переплетами снаружи. Цвет RAL 9003. В т.ч. с установкой подоконника: доски ПВХ по ширине окна  плюс 0,4 м с каждой стороны, глубиной 250 мм с заглушками с двух сторон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</si>
</sst>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00"/>
    <numFmt numFmtId="166" formatCode="#,##0.0000"/>
  </numFmts>
  <fonts count="2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sz val="8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139">
    <xf numFmtId="0" fontId="0" fillId="0" borderId="0" xfId="0"/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16" fontId="6" fillId="0" borderId="1" xfId="0" applyNumberFormat="1" applyFont="1" applyFill="1" applyBorder="1" applyAlignment="1">
      <alignment horizontal="center" vertical="center"/>
    </xf>
    <xf numFmtId="164" fontId="7" fillId="0" borderId="0" xfId="0" applyNumberFormat="1" applyFont="1" applyFill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16" fontId="9" fillId="0" borderId="1" xfId="0" applyNumberFormat="1" applyFont="1" applyFill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0" fontId="13" fillId="0" borderId="0" xfId="2" applyFont="1"/>
    <xf numFmtId="0" fontId="1" fillId="2" borderId="1" xfId="2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0" fontId="1" fillId="2" borderId="1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wrapText="1"/>
    </xf>
    <xf numFmtId="0" fontId="1" fillId="0" borderId="1" xfId="2" applyFont="1" applyBorder="1" applyAlignment="1">
      <alignment vertical="center" wrapText="1"/>
    </xf>
    <xf numFmtId="0" fontId="7" fillId="0" borderId="1" xfId="2" applyFont="1" applyBorder="1" applyAlignment="1">
      <alignment vertical="center" wrapText="1"/>
    </xf>
    <xf numFmtId="4" fontId="7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/>
    </xf>
    <xf numFmtId="4" fontId="7" fillId="3" borderId="1" xfId="2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3" fontId="7" fillId="3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14" fontId="5" fillId="2" borderId="1" xfId="2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vertical="center" wrapText="1"/>
    </xf>
    <xf numFmtId="0" fontId="6" fillId="2" borderId="1" xfId="2" applyFont="1" applyFill="1" applyBorder="1" applyAlignment="1">
      <alignment horizontal="center"/>
    </xf>
    <xf numFmtId="4" fontId="6" fillId="2" borderId="1" xfId="2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wrapText="1"/>
    </xf>
    <xf numFmtId="0" fontId="5" fillId="2" borderId="1" xfId="2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11" fillId="0" borderId="1" xfId="2" applyFont="1" applyBorder="1" applyAlignment="1">
      <alignment vertical="center" wrapText="1"/>
    </xf>
    <xf numFmtId="49" fontId="6" fillId="0" borderId="1" xfId="0" applyNumberFormat="1" applyFont="1" applyBorder="1" applyAlignment="1">
      <alignment horizontal="center" vertical="center"/>
    </xf>
    <xf numFmtId="4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0" fontId="11" fillId="2" borderId="1" xfId="2" applyFont="1" applyFill="1" applyBorder="1" applyAlignment="1">
      <alignment horizontal="center"/>
    </xf>
    <xf numFmtId="4" fontId="11" fillId="2" borderId="1" xfId="2" applyNumberFormat="1" applyFont="1" applyFill="1" applyBorder="1" applyAlignment="1">
      <alignment horizontal="center"/>
    </xf>
    <xf numFmtId="2" fontId="9" fillId="2" borderId="1" xfId="0" applyNumberFormat="1" applyFont="1" applyFill="1" applyBorder="1" applyAlignment="1">
      <alignment horizontal="center" vertical="center"/>
    </xf>
    <xf numFmtId="2" fontId="11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16" fillId="0" borderId="1" xfId="2" applyFont="1" applyBorder="1" applyAlignment="1">
      <alignment horizontal="center" vertical="center"/>
    </xf>
    <xf numFmtId="0" fontId="6" fillId="2" borderId="1" xfId="0" applyFont="1" applyFill="1" applyBorder="1" applyAlignment="1">
      <alignment wrapText="1"/>
    </xf>
    <xf numFmtId="164" fontId="5" fillId="2" borderId="1" xfId="0" applyNumberFormat="1" applyFont="1" applyFill="1" applyBorder="1" applyAlignment="1">
      <alignment horizontal="center" vertical="center"/>
    </xf>
    <xf numFmtId="0" fontId="16" fillId="0" borderId="1" xfId="2" applyFont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6" fillId="0" borderId="1" xfId="2" applyFont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/>
    </xf>
    <xf numFmtId="0" fontId="16" fillId="2" borderId="1" xfId="2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166" fontId="7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  <xf numFmtId="4" fontId="9" fillId="2" borderId="1" xfId="2" applyNumberFormat="1" applyFont="1" applyFill="1" applyBorder="1" applyAlignment="1">
      <alignment horizontal="center" vertical="center"/>
    </xf>
    <xf numFmtId="4" fontId="6" fillId="0" borderId="1" xfId="2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wrapText="1"/>
    </xf>
    <xf numFmtId="164" fontId="16" fillId="2" borderId="1" xfId="2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left" vertical="center" wrapText="1"/>
    </xf>
    <xf numFmtId="0" fontId="18" fillId="2" borderId="1" xfId="2" applyFont="1" applyFill="1" applyBorder="1" applyAlignment="1">
      <alignment horizontal="center" vertical="center"/>
    </xf>
    <xf numFmtId="0" fontId="9" fillId="2" borderId="1" xfId="2" applyFont="1" applyFill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9" fillId="2" borderId="1" xfId="2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49" fontId="6" fillId="2" borderId="1" xfId="0" applyNumberFormat="1" applyFont="1" applyFill="1" applyBorder="1" applyAlignment="1">
      <alignment horizontal="left" vertical="center" wrapText="1"/>
    </xf>
    <xf numFmtId="49" fontId="11" fillId="2" borderId="1" xfId="0" applyNumberFormat="1" applyFont="1" applyFill="1" applyBorder="1" applyAlignment="1">
      <alignment horizontal="left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wrapText="1"/>
    </xf>
    <xf numFmtId="0" fontId="19" fillId="0" borderId="1" xfId="2" applyFont="1" applyBorder="1" applyAlignment="1">
      <alignment vertical="center" wrapText="1"/>
    </xf>
    <xf numFmtId="0" fontId="19" fillId="0" borderId="1" xfId="2" applyFont="1" applyBorder="1" applyAlignment="1">
      <alignment horizontal="center" vertical="center"/>
    </xf>
    <xf numFmtId="2" fontId="19" fillId="0" borderId="1" xfId="2" applyNumberFormat="1" applyFont="1" applyBorder="1" applyAlignment="1">
      <alignment horizontal="center" vertical="center"/>
    </xf>
    <xf numFmtId="0" fontId="19" fillId="2" borderId="1" xfId="2" applyFont="1" applyFill="1" applyBorder="1" applyAlignment="1">
      <alignment horizontal="center" vertical="center"/>
    </xf>
    <xf numFmtId="4" fontId="19" fillId="2" borderId="1" xfId="2" applyNumberFormat="1" applyFont="1" applyFill="1" applyBorder="1" applyAlignment="1">
      <alignment horizontal="center" vertical="center"/>
    </xf>
    <xf numFmtId="2" fontId="19" fillId="0" borderId="1" xfId="2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4" fontId="16" fillId="2" borderId="1" xfId="2" applyNumberFormat="1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left" vertical="center"/>
    </xf>
    <xf numFmtId="49" fontId="1" fillId="3" borderId="4" xfId="0" applyNumberFormat="1" applyFont="1" applyFill="1" applyBorder="1" applyAlignment="1">
      <alignment horizontal="left" vertical="center"/>
    </xf>
    <xf numFmtId="49" fontId="1" fillId="3" borderId="3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49" fontId="2" fillId="3" borderId="2" xfId="0" applyNumberFormat="1" applyFont="1" applyFill="1" applyBorder="1" applyAlignment="1">
      <alignment horizontal="left" vertical="center" wrapText="1"/>
    </xf>
    <xf numFmtId="49" fontId="2" fillId="3" borderId="3" xfId="0" applyNumberFormat="1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left" vertical="center"/>
    </xf>
    <xf numFmtId="0" fontId="1" fillId="3" borderId="2" xfId="2" applyFont="1" applyFill="1" applyBorder="1" applyAlignment="1">
      <alignment horizontal="left" wrapText="1"/>
    </xf>
    <xf numFmtId="0" fontId="1" fillId="3" borderId="3" xfId="2" applyFont="1" applyFill="1" applyBorder="1" applyAlignment="1">
      <alignment horizontal="left" wrapText="1"/>
    </xf>
  </cellXfs>
  <cellStyles count="3">
    <cellStyle name="Normal" xfId="2" xr:uid="{FA60F43A-3D3F-4CDF-B04D-AAB87A931166}"/>
    <cellStyle name="Обычный" xfId="0" builtinId="0"/>
    <cellStyle name="Обычный 2 6" xfId="1" xr:uid="{AAD5B3BB-2837-4999-8AA3-A3597F9AB7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59E3D-B10A-4780-90F2-A91D761DE069}">
  <sheetPr>
    <outlinePr summaryBelow="0" summaryRight="0"/>
  </sheetPr>
  <dimension ref="A1:E250"/>
  <sheetViews>
    <sheetView tabSelected="1" topLeftCell="A190" zoomScaleNormal="100" zoomScaleSheetLayoutView="90" workbookViewId="0">
      <selection activeCell="E140" sqref="E140"/>
    </sheetView>
  </sheetViews>
  <sheetFormatPr defaultRowHeight="15.75" outlineLevelRow="2" x14ac:dyDescent="0.25"/>
  <cols>
    <col min="1" max="1" width="8.140625" style="2" customWidth="1"/>
    <col min="2" max="2" width="76.28515625" style="3" customWidth="1"/>
    <col min="3" max="3" width="12.140625" style="4" customWidth="1"/>
    <col min="4" max="4" width="26" style="9" customWidth="1"/>
    <col min="5" max="5" width="16.140625" style="1" customWidth="1"/>
    <col min="6" max="16384" width="9.140625" style="1"/>
  </cols>
  <sheetData>
    <row r="1" spans="1:4" x14ac:dyDescent="0.25">
      <c r="A1" s="132" t="s">
        <v>6</v>
      </c>
      <c r="B1" s="132"/>
      <c r="C1" s="132"/>
      <c r="D1" s="132"/>
    </row>
    <row r="2" spans="1:4" ht="35.25" customHeight="1" x14ac:dyDescent="0.25">
      <c r="A2" s="132" t="s">
        <v>116</v>
      </c>
      <c r="B2" s="132"/>
      <c r="C2" s="132"/>
      <c r="D2" s="132"/>
    </row>
    <row r="3" spans="1:4" s="14" customFormat="1" ht="35.25" customHeight="1" x14ac:dyDescent="0.25">
      <c r="A3" s="132" t="s">
        <v>5</v>
      </c>
      <c r="B3" s="132"/>
      <c r="C3" s="132"/>
      <c r="D3" s="132"/>
    </row>
    <row r="4" spans="1:4" x14ac:dyDescent="0.25">
      <c r="B4" s="3" t="s">
        <v>4</v>
      </c>
      <c r="D4" s="5"/>
    </row>
    <row r="5" spans="1:4" ht="24" customHeight="1" x14ac:dyDescent="0.25">
      <c r="A5" s="2" t="s">
        <v>131</v>
      </c>
      <c r="B5" s="133" t="s">
        <v>234</v>
      </c>
      <c r="C5" s="133"/>
      <c r="D5" s="133"/>
    </row>
    <row r="6" spans="1:4" ht="19.5" customHeight="1" x14ac:dyDescent="0.25">
      <c r="A6" s="2" t="s">
        <v>132</v>
      </c>
      <c r="B6" s="133" t="s">
        <v>155</v>
      </c>
      <c r="C6" s="133"/>
      <c r="D6" s="133"/>
    </row>
    <row r="7" spans="1:4" ht="24" customHeight="1" x14ac:dyDescent="0.25">
      <c r="A7" s="2" t="s">
        <v>130</v>
      </c>
      <c r="B7" s="133" t="s">
        <v>289</v>
      </c>
      <c r="C7" s="133"/>
      <c r="D7" s="133"/>
    </row>
    <row r="8" spans="1:4" ht="33" customHeight="1" x14ac:dyDescent="0.25">
      <c r="A8" s="2" t="s">
        <v>230</v>
      </c>
      <c r="B8" s="133" t="s">
        <v>233</v>
      </c>
      <c r="C8" s="133"/>
      <c r="D8" s="133"/>
    </row>
    <row r="9" spans="1:4" ht="19.5" customHeight="1" x14ac:dyDescent="0.25">
      <c r="A9" s="2" t="s">
        <v>231</v>
      </c>
      <c r="B9" s="133" t="s">
        <v>148</v>
      </c>
      <c r="C9" s="133"/>
      <c r="D9" s="133"/>
    </row>
    <row r="10" spans="1:4" ht="12" customHeight="1" x14ac:dyDescent="0.25">
      <c r="B10" s="48"/>
      <c r="C10" s="48"/>
      <c r="D10" s="48"/>
    </row>
    <row r="11" spans="1:4" s="13" customFormat="1" ht="15" x14ac:dyDescent="0.25">
      <c r="A11" s="10" t="s">
        <v>0</v>
      </c>
      <c r="B11" s="11" t="s">
        <v>1</v>
      </c>
      <c r="C11" s="11" t="s">
        <v>2</v>
      </c>
      <c r="D11" s="12" t="s">
        <v>3</v>
      </c>
    </row>
    <row r="12" spans="1:4" s="13" customFormat="1" ht="20.25" customHeight="1" x14ac:dyDescent="0.25">
      <c r="A12" s="134" t="s">
        <v>11</v>
      </c>
      <c r="B12" s="135"/>
      <c r="C12" s="40"/>
      <c r="D12" s="41"/>
    </row>
    <row r="13" spans="1:4" s="26" customFormat="1" ht="201.75" customHeight="1" x14ac:dyDescent="0.25">
      <c r="A13" s="27" t="s">
        <v>138</v>
      </c>
      <c r="B13" s="28" t="s">
        <v>261</v>
      </c>
      <c r="C13" s="29" t="s">
        <v>8</v>
      </c>
      <c r="D13" s="102">
        <f>D14</f>
        <v>4061.1789000000026</v>
      </c>
    </row>
    <row r="14" spans="1:4" s="26" customFormat="1" ht="185.25" customHeight="1" outlineLevel="1" x14ac:dyDescent="0.25">
      <c r="A14" s="30" t="s">
        <v>140</v>
      </c>
      <c r="B14" s="31" t="s">
        <v>262</v>
      </c>
      <c r="C14" s="55" t="s">
        <v>8</v>
      </c>
      <c r="D14" s="103">
        <f>SUM(D15:D118)</f>
        <v>4061.1789000000026</v>
      </c>
    </row>
    <row r="15" spans="1:4" s="26" customFormat="1" ht="24" customHeight="1" outlineLevel="1" x14ac:dyDescent="0.25">
      <c r="A15" s="30">
        <v>1</v>
      </c>
      <c r="B15" s="46" t="s">
        <v>25</v>
      </c>
      <c r="C15" s="47" t="s">
        <v>8</v>
      </c>
      <c r="D15" s="38">
        <v>15.7</v>
      </c>
    </row>
    <row r="16" spans="1:4" s="26" customFormat="1" ht="19.5" customHeight="1" outlineLevel="1" x14ac:dyDescent="0.25">
      <c r="A16" s="30"/>
      <c r="B16" s="46" t="s">
        <v>26</v>
      </c>
      <c r="C16" s="47" t="s">
        <v>8</v>
      </c>
      <c r="D16" s="38">
        <v>52</v>
      </c>
    </row>
    <row r="17" spans="1:4" s="26" customFormat="1" ht="24" customHeight="1" outlineLevel="1" x14ac:dyDescent="0.25">
      <c r="A17" s="30"/>
      <c r="B17" s="46" t="s">
        <v>27</v>
      </c>
      <c r="C17" s="47" t="s">
        <v>8</v>
      </c>
      <c r="D17" s="38">
        <v>468</v>
      </c>
    </row>
    <row r="18" spans="1:4" s="26" customFormat="1" ht="24" customHeight="1" outlineLevel="1" x14ac:dyDescent="0.25">
      <c r="A18" s="30"/>
      <c r="B18" s="46" t="s">
        <v>28</v>
      </c>
      <c r="C18" s="47" t="s">
        <v>8</v>
      </c>
      <c r="D18" s="38">
        <v>2.1</v>
      </c>
    </row>
    <row r="19" spans="1:4" s="26" customFormat="1" ht="24" customHeight="1" outlineLevel="1" x14ac:dyDescent="0.25">
      <c r="A19" s="30"/>
      <c r="B19" s="46" t="s">
        <v>29</v>
      </c>
      <c r="C19" s="47" t="s">
        <v>8</v>
      </c>
      <c r="D19" s="38">
        <v>10.199999999999999</v>
      </c>
    </row>
    <row r="20" spans="1:4" s="26" customFormat="1" ht="24" customHeight="1" outlineLevel="1" x14ac:dyDescent="0.25">
      <c r="A20" s="30"/>
      <c r="B20" s="46" t="s">
        <v>30</v>
      </c>
      <c r="C20" s="47" t="s">
        <v>8</v>
      </c>
      <c r="D20" s="38">
        <v>20.8</v>
      </c>
    </row>
    <row r="21" spans="1:4" s="26" customFormat="1" ht="24" customHeight="1" outlineLevel="1" x14ac:dyDescent="0.25">
      <c r="A21" s="30"/>
      <c r="B21" s="46" t="s">
        <v>31</v>
      </c>
      <c r="C21" s="47" t="s">
        <v>8</v>
      </c>
      <c r="D21" s="38">
        <v>6.6</v>
      </c>
    </row>
    <row r="22" spans="1:4" s="26" customFormat="1" ht="24" customHeight="1" outlineLevel="1" x14ac:dyDescent="0.25">
      <c r="A22" s="30"/>
      <c r="B22" s="46" t="s">
        <v>32</v>
      </c>
      <c r="C22" s="47" t="s">
        <v>8</v>
      </c>
      <c r="D22" s="38">
        <v>7.8</v>
      </c>
    </row>
    <row r="23" spans="1:4" s="26" customFormat="1" ht="24" customHeight="1" outlineLevel="1" x14ac:dyDescent="0.25">
      <c r="A23" s="30"/>
      <c r="B23" s="46" t="s">
        <v>14</v>
      </c>
      <c r="C23" s="47" t="s">
        <v>8</v>
      </c>
      <c r="D23" s="38">
        <v>9</v>
      </c>
    </row>
    <row r="24" spans="1:4" s="26" customFormat="1" ht="24" customHeight="1" outlineLevel="1" x14ac:dyDescent="0.25">
      <c r="A24" s="30"/>
      <c r="B24" s="46" t="s">
        <v>15</v>
      </c>
      <c r="C24" s="47" t="s">
        <v>8</v>
      </c>
      <c r="D24" s="21">
        <v>3.2610000000000001</v>
      </c>
    </row>
    <row r="25" spans="1:4" s="26" customFormat="1" ht="24" customHeight="1" outlineLevel="1" x14ac:dyDescent="0.25">
      <c r="A25" s="30"/>
      <c r="B25" s="46" t="s">
        <v>16</v>
      </c>
      <c r="C25" s="47" t="s">
        <v>8</v>
      </c>
      <c r="D25" s="21">
        <v>1.458</v>
      </c>
    </row>
    <row r="26" spans="1:4" s="26" customFormat="1" ht="24" customHeight="1" outlineLevel="1" x14ac:dyDescent="0.25">
      <c r="A26" s="30"/>
      <c r="B26" s="46" t="s">
        <v>17</v>
      </c>
      <c r="C26" s="47" t="s">
        <v>8</v>
      </c>
      <c r="D26" s="94">
        <v>2.3529</v>
      </c>
    </row>
    <row r="27" spans="1:4" s="26" customFormat="1" ht="24" customHeight="1" outlineLevel="1" x14ac:dyDescent="0.25">
      <c r="A27" s="30"/>
      <c r="B27" s="46" t="s">
        <v>18</v>
      </c>
      <c r="C27" s="47" t="s">
        <v>8</v>
      </c>
      <c r="D27" s="94">
        <v>2.2704</v>
      </c>
    </row>
    <row r="28" spans="1:4" s="26" customFormat="1" ht="24" customHeight="1" outlineLevel="1" x14ac:dyDescent="0.25">
      <c r="A28" s="30"/>
      <c r="B28" s="46" t="s">
        <v>19</v>
      </c>
      <c r="C28" s="47" t="s">
        <v>8</v>
      </c>
      <c r="D28" s="38">
        <v>21.39</v>
      </c>
    </row>
    <row r="29" spans="1:4" s="26" customFormat="1" ht="24" customHeight="1" outlineLevel="1" x14ac:dyDescent="0.25">
      <c r="A29" s="30"/>
      <c r="B29" s="46" t="s">
        <v>20</v>
      </c>
      <c r="C29" s="47" t="s">
        <v>8</v>
      </c>
      <c r="D29" s="38">
        <v>33.21</v>
      </c>
    </row>
    <row r="30" spans="1:4" s="26" customFormat="1" ht="24" customHeight="1" outlineLevel="1" x14ac:dyDescent="0.25">
      <c r="A30" s="30"/>
      <c r="B30" s="46" t="s">
        <v>21</v>
      </c>
      <c r="C30" s="47" t="s">
        <v>8</v>
      </c>
      <c r="D30" s="38">
        <v>15.84</v>
      </c>
    </row>
    <row r="31" spans="1:4" s="26" customFormat="1" ht="24" customHeight="1" outlineLevel="1" x14ac:dyDescent="0.25">
      <c r="A31" s="30"/>
      <c r="B31" s="46" t="s">
        <v>22</v>
      </c>
      <c r="C31" s="47" t="s">
        <v>8</v>
      </c>
      <c r="D31" s="38">
        <v>15.3</v>
      </c>
    </row>
    <row r="32" spans="1:4" s="26" customFormat="1" ht="24" customHeight="1" outlineLevel="1" x14ac:dyDescent="0.25">
      <c r="A32" s="30"/>
      <c r="B32" s="46" t="s">
        <v>23</v>
      </c>
      <c r="C32" s="47" t="s">
        <v>8</v>
      </c>
      <c r="D32" s="21">
        <v>3.3660000000000001</v>
      </c>
    </row>
    <row r="33" spans="1:4" s="26" customFormat="1" ht="24" customHeight="1" outlineLevel="1" x14ac:dyDescent="0.25">
      <c r="A33" s="30"/>
      <c r="B33" s="46" t="s">
        <v>24</v>
      </c>
      <c r="C33" s="47" t="s">
        <v>8</v>
      </c>
      <c r="D33" s="94">
        <v>1.1352</v>
      </c>
    </row>
    <row r="34" spans="1:4" s="26" customFormat="1" ht="24" customHeight="1" outlineLevel="1" x14ac:dyDescent="0.25">
      <c r="A34" s="30"/>
      <c r="B34" s="46" t="s">
        <v>33</v>
      </c>
      <c r="C34" s="47" t="s">
        <v>8</v>
      </c>
      <c r="D34" s="38">
        <v>4.9400000000000004</v>
      </c>
    </row>
    <row r="35" spans="1:4" s="26" customFormat="1" ht="24" customHeight="1" outlineLevel="1" x14ac:dyDescent="0.25">
      <c r="A35" s="30"/>
      <c r="B35" s="46" t="s">
        <v>34</v>
      </c>
      <c r="C35" s="47" t="s">
        <v>8</v>
      </c>
      <c r="D35" s="38">
        <v>156.75</v>
      </c>
    </row>
    <row r="36" spans="1:4" s="26" customFormat="1" ht="24" customHeight="1" outlineLevel="1" x14ac:dyDescent="0.25">
      <c r="A36" s="30"/>
      <c r="B36" s="46" t="s">
        <v>35</v>
      </c>
      <c r="C36" s="47" t="s">
        <v>8</v>
      </c>
      <c r="D36" s="94">
        <v>1.5674999999999999</v>
      </c>
    </row>
    <row r="37" spans="1:4" s="26" customFormat="1" ht="24" customHeight="1" outlineLevel="1" x14ac:dyDescent="0.25">
      <c r="A37" s="30"/>
      <c r="B37" s="46" t="s">
        <v>36</v>
      </c>
      <c r="C37" s="47" t="s">
        <v>8</v>
      </c>
      <c r="D37" s="21">
        <v>1.425</v>
      </c>
    </row>
    <row r="38" spans="1:4" s="26" customFormat="1" ht="24" customHeight="1" outlineLevel="1" x14ac:dyDescent="0.25">
      <c r="A38" s="30"/>
      <c r="B38" s="46" t="s">
        <v>37</v>
      </c>
      <c r="C38" s="47" t="s">
        <v>8</v>
      </c>
      <c r="D38" s="38">
        <v>47.1</v>
      </c>
    </row>
    <row r="39" spans="1:4" s="26" customFormat="1" ht="24" customHeight="1" outlineLevel="1" x14ac:dyDescent="0.25">
      <c r="A39" s="30"/>
      <c r="B39" s="46" t="s">
        <v>38</v>
      </c>
      <c r="C39" s="47" t="s">
        <v>8</v>
      </c>
      <c r="D39" s="38">
        <v>55.2</v>
      </c>
    </row>
    <row r="40" spans="1:4" s="26" customFormat="1" ht="24" customHeight="1" outlineLevel="1" x14ac:dyDescent="0.25">
      <c r="A40" s="30"/>
      <c r="B40" s="46" t="s">
        <v>39</v>
      </c>
      <c r="C40" s="47" t="s">
        <v>8</v>
      </c>
      <c r="D40" s="38">
        <v>11.05</v>
      </c>
    </row>
    <row r="41" spans="1:4" s="26" customFormat="1" ht="24" customHeight="1" outlineLevel="1" x14ac:dyDescent="0.25">
      <c r="A41" s="30"/>
      <c r="B41" s="46" t="s">
        <v>40</v>
      </c>
      <c r="C41" s="47" t="s">
        <v>8</v>
      </c>
      <c r="D41" s="94">
        <v>1.2383999999999999</v>
      </c>
    </row>
    <row r="42" spans="1:4" s="26" customFormat="1" ht="24" customHeight="1" outlineLevel="1" x14ac:dyDescent="0.25">
      <c r="A42" s="30"/>
      <c r="B42" s="46" t="s">
        <v>41</v>
      </c>
      <c r="C42" s="47" t="s">
        <v>8</v>
      </c>
      <c r="D42" s="94">
        <v>2.5350000000000001</v>
      </c>
    </row>
    <row r="43" spans="1:4" s="26" customFormat="1" ht="24" customHeight="1" outlineLevel="1" x14ac:dyDescent="0.25">
      <c r="A43" s="30"/>
      <c r="B43" s="46" t="s">
        <v>42</v>
      </c>
      <c r="C43" s="47" t="s">
        <v>8</v>
      </c>
      <c r="D43" s="38">
        <v>24.45</v>
      </c>
    </row>
    <row r="44" spans="1:4" s="26" customFormat="1" ht="24" customHeight="1" outlineLevel="1" x14ac:dyDescent="0.25">
      <c r="A44" s="30"/>
      <c r="B44" s="46" t="s">
        <v>43</v>
      </c>
      <c r="C44" s="47" t="s">
        <v>8</v>
      </c>
      <c r="D44" s="38">
        <v>134.55000000000001</v>
      </c>
    </row>
    <row r="45" spans="1:4" s="26" customFormat="1" ht="24" customHeight="1" outlineLevel="1" x14ac:dyDescent="0.25">
      <c r="A45" s="30"/>
      <c r="B45" s="46" t="s">
        <v>44</v>
      </c>
      <c r="C45" s="47" t="s">
        <v>8</v>
      </c>
      <c r="D45" s="94">
        <v>3.105</v>
      </c>
    </row>
    <row r="46" spans="1:4" s="26" customFormat="1" ht="24" customHeight="1" outlineLevel="1" x14ac:dyDescent="0.25">
      <c r="A46" s="30"/>
      <c r="B46" s="46" t="s">
        <v>45</v>
      </c>
      <c r="C46" s="47" t="s">
        <v>8</v>
      </c>
      <c r="D46" s="38">
        <v>28.93</v>
      </c>
    </row>
    <row r="47" spans="1:4" s="26" customFormat="1" ht="24" customHeight="1" outlineLevel="1" x14ac:dyDescent="0.25">
      <c r="A47" s="30"/>
      <c r="B47" s="46" t="s">
        <v>46</v>
      </c>
      <c r="C47" s="47" t="s">
        <v>8</v>
      </c>
      <c r="D47" s="94">
        <v>0.48149999999999998</v>
      </c>
    </row>
    <row r="48" spans="1:4" s="26" customFormat="1" ht="24" customHeight="1" outlineLevel="1" x14ac:dyDescent="0.25">
      <c r="A48" s="30"/>
      <c r="B48" s="46" t="s">
        <v>47</v>
      </c>
      <c r="C48" s="47" t="s">
        <v>8</v>
      </c>
      <c r="D48" s="38">
        <v>42.1</v>
      </c>
    </row>
    <row r="49" spans="1:4" s="26" customFormat="1" ht="24" customHeight="1" outlineLevel="1" x14ac:dyDescent="0.25">
      <c r="A49" s="30"/>
      <c r="B49" s="46" t="s">
        <v>48</v>
      </c>
      <c r="C49" s="47" t="s">
        <v>8</v>
      </c>
      <c r="D49" s="38">
        <v>108.72</v>
      </c>
    </row>
    <row r="50" spans="1:4" s="26" customFormat="1" ht="24" customHeight="1" outlineLevel="1" x14ac:dyDescent="0.25">
      <c r="A50" s="30"/>
      <c r="B50" s="46" t="s">
        <v>49</v>
      </c>
      <c r="C50" s="47" t="s">
        <v>8</v>
      </c>
      <c r="D50" s="38">
        <v>61.02</v>
      </c>
    </row>
    <row r="51" spans="1:4" s="26" customFormat="1" ht="24" customHeight="1" outlineLevel="1" x14ac:dyDescent="0.25">
      <c r="A51" s="30"/>
      <c r="B51" s="46" t="s">
        <v>50</v>
      </c>
      <c r="C51" s="47" t="s">
        <v>8</v>
      </c>
      <c r="D51" s="38">
        <v>7.82</v>
      </c>
    </row>
    <row r="52" spans="1:4" s="26" customFormat="1" ht="24" customHeight="1" outlineLevel="1" x14ac:dyDescent="0.25">
      <c r="A52" s="30"/>
      <c r="B52" s="46" t="s">
        <v>52</v>
      </c>
      <c r="C52" s="47" t="s">
        <v>8</v>
      </c>
      <c r="D52" s="21">
        <v>2.8849999999999998</v>
      </c>
    </row>
    <row r="53" spans="1:4" s="26" customFormat="1" ht="24" customHeight="1" outlineLevel="1" x14ac:dyDescent="0.25">
      <c r="A53" s="30"/>
      <c r="B53" s="46" t="s">
        <v>51</v>
      </c>
      <c r="C53" s="47" t="s">
        <v>8</v>
      </c>
      <c r="D53" s="95">
        <v>712</v>
      </c>
    </row>
    <row r="54" spans="1:4" s="26" customFormat="1" ht="24" customHeight="1" outlineLevel="1" x14ac:dyDescent="0.25">
      <c r="A54" s="30"/>
      <c r="B54" s="46" t="s">
        <v>53</v>
      </c>
      <c r="C54" s="47" t="s">
        <v>8</v>
      </c>
      <c r="D54" s="95">
        <v>85.8</v>
      </c>
    </row>
    <row r="55" spans="1:4" s="26" customFormat="1" ht="24" customHeight="1" outlineLevel="1" x14ac:dyDescent="0.25">
      <c r="A55" s="30"/>
      <c r="B55" s="46" t="s">
        <v>54</v>
      </c>
      <c r="C55" s="47" t="s">
        <v>8</v>
      </c>
      <c r="D55" s="38">
        <v>6</v>
      </c>
    </row>
    <row r="56" spans="1:4" s="26" customFormat="1" ht="24.75" customHeight="1" outlineLevel="1" x14ac:dyDescent="0.25">
      <c r="A56" s="30"/>
      <c r="B56" s="46" t="s">
        <v>55</v>
      </c>
      <c r="C56" s="47" t="s">
        <v>8</v>
      </c>
      <c r="D56" s="23">
        <v>3.72</v>
      </c>
    </row>
    <row r="57" spans="1:4" s="26" customFormat="1" ht="24.75" customHeight="1" outlineLevel="1" x14ac:dyDescent="0.25">
      <c r="A57" s="30"/>
      <c r="B57" s="46" t="s">
        <v>56</v>
      </c>
      <c r="C57" s="47" t="s">
        <v>8</v>
      </c>
      <c r="D57" s="38">
        <v>22.4</v>
      </c>
    </row>
    <row r="58" spans="1:4" s="26" customFormat="1" ht="24.75" customHeight="1" outlineLevel="1" x14ac:dyDescent="0.25">
      <c r="A58" s="30"/>
      <c r="B58" s="46" t="s">
        <v>57</v>
      </c>
      <c r="C58" s="47" t="s">
        <v>8</v>
      </c>
      <c r="D58" s="38">
        <v>1.35</v>
      </c>
    </row>
    <row r="59" spans="1:4" s="26" customFormat="1" ht="24.75" customHeight="1" outlineLevel="1" x14ac:dyDescent="0.25">
      <c r="A59" s="30"/>
      <c r="B59" s="46" t="s">
        <v>58</v>
      </c>
      <c r="C59" s="47" t="s">
        <v>8</v>
      </c>
      <c r="D59" s="38">
        <v>3.96</v>
      </c>
    </row>
    <row r="60" spans="1:4" s="26" customFormat="1" ht="24.75" customHeight="1" outlineLevel="1" x14ac:dyDescent="0.25">
      <c r="A60" s="30"/>
      <c r="B60" s="46" t="s">
        <v>59</v>
      </c>
      <c r="C60" s="47" t="s">
        <v>8</v>
      </c>
      <c r="D60" s="38">
        <v>1.8</v>
      </c>
    </row>
    <row r="61" spans="1:4" s="26" customFormat="1" ht="24.75" customHeight="1" outlineLevel="1" x14ac:dyDescent="0.25">
      <c r="A61" s="30"/>
      <c r="B61" s="46" t="s">
        <v>60</v>
      </c>
      <c r="C61" s="47" t="s">
        <v>8</v>
      </c>
      <c r="D61" s="38">
        <v>9</v>
      </c>
    </row>
    <row r="62" spans="1:4" s="26" customFormat="1" ht="24.75" customHeight="1" outlineLevel="1" x14ac:dyDescent="0.25">
      <c r="A62" s="30"/>
      <c r="B62" s="46" t="s">
        <v>61</v>
      </c>
      <c r="C62" s="47" t="s">
        <v>8</v>
      </c>
      <c r="D62" s="38">
        <v>3.75</v>
      </c>
    </row>
    <row r="63" spans="1:4" s="26" customFormat="1" ht="24.75" customHeight="1" outlineLevel="1" x14ac:dyDescent="0.25">
      <c r="A63" s="30"/>
      <c r="B63" s="46" t="s">
        <v>36</v>
      </c>
      <c r="C63" s="47" t="s">
        <v>8</v>
      </c>
      <c r="D63" s="21">
        <v>1.425</v>
      </c>
    </row>
    <row r="64" spans="1:4" s="26" customFormat="1" ht="24.75" customHeight="1" outlineLevel="1" x14ac:dyDescent="0.25">
      <c r="A64" s="30"/>
      <c r="B64" s="46" t="s">
        <v>62</v>
      </c>
      <c r="C64" s="47" t="s">
        <v>8</v>
      </c>
      <c r="D64" s="21">
        <v>1.518</v>
      </c>
    </row>
    <row r="65" spans="1:4" s="26" customFormat="1" ht="24.75" customHeight="1" outlineLevel="1" x14ac:dyDescent="0.25">
      <c r="A65" s="30"/>
      <c r="B65" s="46" t="s">
        <v>63</v>
      </c>
      <c r="C65" s="47" t="s">
        <v>8</v>
      </c>
      <c r="D65" s="38">
        <v>2.64</v>
      </c>
    </row>
    <row r="66" spans="1:4" s="26" customFormat="1" ht="26.25" customHeight="1" outlineLevel="1" x14ac:dyDescent="0.25">
      <c r="A66" s="30"/>
      <c r="B66" s="46" t="s">
        <v>64</v>
      </c>
      <c r="C66" s="47" t="s">
        <v>8</v>
      </c>
      <c r="D66" s="38">
        <v>2.2999999999999998</v>
      </c>
    </row>
    <row r="67" spans="1:4" s="26" customFormat="1" ht="22.5" customHeight="1" outlineLevel="1" x14ac:dyDescent="0.25">
      <c r="A67" s="30"/>
      <c r="B67" s="46" t="s">
        <v>65</v>
      </c>
      <c r="C67" s="47" t="s">
        <v>8</v>
      </c>
      <c r="D67" s="38">
        <v>12</v>
      </c>
    </row>
    <row r="68" spans="1:4" s="26" customFormat="1" ht="27" customHeight="1" outlineLevel="1" x14ac:dyDescent="0.25">
      <c r="A68" s="30"/>
      <c r="B68" s="46" t="s">
        <v>66</v>
      </c>
      <c r="C68" s="47" t="s">
        <v>8</v>
      </c>
      <c r="D68" s="38">
        <v>82.8</v>
      </c>
    </row>
    <row r="69" spans="1:4" s="26" customFormat="1" ht="26.25" customHeight="1" outlineLevel="1" x14ac:dyDescent="0.25">
      <c r="A69" s="30"/>
      <c r="B69" s="46" t="s">
        <v>67</v>
      </c>
      <c r="C69" s="47" t="s">
        <v>8</v>
      </c>
      <c r="D69" s="38">
        <v>0.88</v>
      </c>
    </row>
    <row r="70" spans="1:4" s="26" customFormat="1" ht="26.25" customHeight="1" outlineLevel="1" x14ac:dyDescent="0.25">
      <c r="A70" s="30"/>
      <c r="B70" s="46" t="s">
        <v>68</v>
      </c>
      <c r="C70" s="47" t="s">
        <v>8</v>
      </c>
      <c r="D70" s="38">
        <v>6.3</v>
      </c>
    </row>
    <row r="71" spans="1:4" s="26" customFormat="1" ht="26.25" customHeight="1" outlineLevel="1" x14ac:dyDescent="0.25">
      <c r="A71" s="30"/>
      <c r="B71" s="46" t="s">
        <v>69</v>
      </c>
      <c r="C71" s="47" t="s">
        <v>8</v>
      </c>
      <c r="D71" s="21">
        <v>0.875</v>
      </c>
    </row>
    <row r="72" spans="1:4" s="26" customFormat="1" ht="26.25" customHeight="1" outlineLevel="1" x14ac:dyDescent="0.25">
      <c r="A72" s="30"/>
      <c r="B72" s="46" t="s">
        <v>70</v>
      </c>
      <c r="C72" s="47" t="s">
        <v>8</v>
      </c>
      <c r="D72" s="38">
        <v>572.5</v>
      </c>
    </row>
    <row r="73" spans="1:4" s="26" customFormat="1" ht="26.25" customHeight="1" outlineLevel="1" x14ac:dyDescent="0.25">
      <c r="A73" s="30"/>
      <c r="B73" s="46" t="s">
        <v>71</v>
      </c>
      <c r="C73" s="47" t="s">
        <v>8</v>
      </c>
      <c r="D73" s="38">
        <v>3.5</v>
      </c>
    </row>
    <row r="74" spans="1:4" s="26" customFormat="1" ht="26.25" customHeight="1" outlineLevel="1" x14ac:dyDescent="0.25">
      <c r="A74" s="30"/>
      <c r="B74" s="46" t="s">
        <v>72</v>
      </c>
      <c r="C74" s="47" t="s">
        <v>8</v>
      </c>
      <c r="D74" s="38">
        <v>6.84</v>
      </c>
    </row>
    <row r="75" spans="1:4" s="26" customFormat="1" ht="26.25" customHeight="1" outlineLevel="1" x14ac:dyDescent="0.25">
      <c r="A75" s="30"/>
      <c r="B75" s="46" t="s">
        <v>73</v>
      </c>
      <c r="C75" s="47" t="s">
        <v>8</v>
      </c>
      <c r="D75" s="38">
        <v>18.149999999999999</v>
      </c>
    </row>
    <row r="76" spans="1:4" s="26" customFormat="1" ht="26.25" customHeight="1" outlineLevel="1" x14ac:dyDescent="0.25">
      <c r="A76" s="30"/>
      <c r="B76" s="46" t="s">
        <v>74</v>
      </c>
      <c r="C76" s="47" t="s">
        <v>8</v>
      </c>
      <c r="D76" s="38">
        <v>92.4</v>
      </c>
    </row>
    <row r="77" spans="1:4" s="26" customFormat="1" ht="26.25" customHeight="1" outlineLevel="1" x14ac:dyDescent="0.25">
      <c r="A77" s="30"/>
      <c r="B77" s="46" t="s">
        <v>75</v>
      </c>
      <c r="C77" s="47" t="s">
        <v>8</v>
      </c>
      <c r="D77" s="38">
        <v>1.54</v>
      </c>
    </row>
    <row r="78" spans="1:4" s="26" customFormat="1" ht="26.25" customHeight="1" outlineLevel="1" x14ac:dyDescent="0.25">
      <c r="A78" s="30"/>
      <c r="B78" s="46" t="s">
        <v>76</v>
      </c>
      <c r="C78" s="47" t="s">
        <v>8</v>
      </c>
      <c r="D78" s="38">
        <v>5.4</v>
      </c>
    </row>
    <row r="79" spans="1:4" s="26" customFormat="1" ht="26.25" customHeight="1" outlineLevel="1" x14ac:dyDescent="0.25">
      <c r="A79" s="30"/>
      <c r="B79" s="46" t="s">
        <v>77</v>
      </c>
      <c r="C79" s="47" t="s">
        <v>8</v>
      </c>
      <c r="D79" s="38">
        <v>15.9</v>
      </c>
    </row>
    <row r="80" spans="1:4" s="26" customFormat="1" ht="26.25" customHeight="1" outlineLevel="1" x14ac:dyDescent="0.25">
      <c r="A80" s="30"/>
      <c r="B80" s="46" t="s">
        <v>78</v>
      </c>
      <c r="C80" s="47" t="s">
        <v>8</v>
      </c>
      <c r="D80" s="38">
        <v>10.4</v>
      </c>
    </row>
    <row r="81" spans="1:4" s="26" customFormat="1" ht="26.25" customHeight="1" outlineLevel="1" x14ac:dyDescent="0.25">
      <c r="A81" s="30"/>
      <c r="B81" s="46" t="s">
        <v>79</v>
      </c>
      <c r="C81" s="47" t="s">
        <v>8</v>
      </c>
      <c r="D81" s="38">
        <v>15</v>
      </c>
    </row>
    <row r="82" spans="1:4" s="26" customFormat="1" ht="26.25" customHeight="1" outlineLevel="1" x14ac:dyDescent="0.25">
      <c r="A82" s="30"/>
      <c r="B82" s="46" t="s">
        <v>80</v>
      </c>
      <c r="C82" s="47" t="s">
        <v>8</v>
      </c>
      <c r="D82" s="38">
        <v>4.9000000000000004</v>
      </c>
    </row>
    <row r="83" spans="1:4" s="26" customFormat="1" ht="26.25" customHeight="1" outlineLevel="1" x14ac:dyDescent="0.25">
      <c r="A83" s="30"/>
      <c r="B83" s="46" t="s">
        <v>81</v>
      </c>
      <c r="C83" s="47" t="s">
        <v>8</v>
      </c>
      <c r="D83" s="38">
        <v>14.4</v>
      </c>
    </row>
    <row r="84" spans="1:4" s="26" customFormat="1" ht="26.25" customHeight="1" outlineLevel="1" x14ac:dyDescent="0.25">
      <c r="A84" s="30"/>
      <c r="B84" s="46" t="s">
        <v>82</v>
      </c>
      <c r="C84" s="47" t="s">
        <v>8</v>
      </c>
      <c r="D84" s="38">
        <v>9.4</v>
      </c>
    </row>
    <row r="85" spans="1:4" s="26" customFormat="1" ht="26.25" customHeight="1" outlineLevel="1" x14ac:dyDescent="0.25">
      <c r="A85" s="30"/>
      <c r="B85" s="46" t="s">
        <v>83</v>
      </c>
      <c r="C85" s="47" t="s">
        <v>8</v>
      </c>
      <c r="D85" s="38">
        <v>13.8</v>
      </c>
    </row>
    <row r="86" spans="1:4" s="26" customFormat="1" ht="26.25" customHeight="1" outlineLevel="1" x14ac:dyDescent="0.25">
      <c r="A86" s="30"/>
      <c r="B86" s="46" t="s">
        <v>84</v>
      </c>
      <c r="C86" s="47" t="s">
        <v>8</v>
      </c>
      <c r="D86" s="38">
        <v>18</v>
      </c>
    </row>
    <row r="87" spans="1:4" s="26" customFormat="1" ht="26.25" customHeight="1" outlineLevel="1" x14ac:dyDescent="0.25">
      <c r="A87" s="30"/>
      <c r="B87" s="46" t="s">
        <v>85</v>
      </c>
      <c r="C87" s="47" t="s">
        <v>8</v>
      </c>
      <c r="D87" s="38">
        <v>17.600000000000001</v>
      </c>
    </row>
    <row r="88" spans="1:4" s="26" customFormat="1" ht="26.25" customHeight="1" outlineLevel="1" x14ac:dyDescent="0.25">
      <c r="A88" s="30"/>
      <c r="B88" s="46" t="s">
        <v>86</v>
      </c>
      <c r="C88" s="47" t="s">
        <v>8</v>
      </c>
      <c r="D88" s="38">
        <v>21.5</v>
      </c>
    </row>
    <row r="89" spans="1:4" s="26" customFormat="1" ht="26.25" customHeight="1" outlineLevel="1" x14ac:dyDescent="0.25">
      <c r="A89" s="30"/>
      <c r="B89" s="46" t="s">
        <v>87</v>
      </c>
      <c r="C89" s="47" t="s">
        <v>8</v>
      </c>
      <c r="D89" s="38">
        <v>8.4</v>
      </c>
    </row>
    <row r="90" spans="1:4" s="26" customFormat="1" ht="26.25" customHeight="1" outlineLevel="1" x14ac:dyDescent="0.25">
      <c r="A90" s="30"/>
      <c r="B90" s="46" t="s">
        <v>88</v>
      </c>
      <c r="C90" s="47" t="s">
        <v>8</v>
      </c>
      <c r="D90" s="38">
        <v>16.399999999999999</v>
      </c>
    </row>
    <row r="91" spans="1:4" s="26" customFormat="1" ht="26.25" customHeight="1" outlineLevel="1" x14ac:dyDescent="0.25">
      <c r="A91" s="30"/>
      <c r="B91" s="46" t="s">
        <v>89</v>
      </c>
      <c r="C91" s="47" t="s">
        <v>8</v>
      </c>
      <c r="D91" s="38">
        <v>16</v>
      </c>
    </row>
    <row r="92" spans="1:4" s="26" customFormat="1" ht="26.25" customHeight="1" outlineLevel="1" x14ac:dyDescent="0.25">
      <c r="A92" s="30"/>
      <c r="B92" s="46" t="s">
        <v>90</v>
      </c>
      <c r="C92" s="47" t="s">
        <v>8</v>
      </c>
      <c r="D92" s="38">
        <v>3.9</v>
      </c>
    </row>
    <row r="93" spans="1:4" s="26" customFormat="1" ht="26.25" customHeight="1" outlineLevel="1" x14ac:dyDescent="0.25">
      <c r="A93" s="30"/>
      <c r="B93" s="46" t="s">
        <v>91</v>
      </c>
      <c r="C93" s="47" t="s">
        <v>8</v>
      </c>
      <c r="D93" s="38">
        <v>11.4</v>
      </c>
    </row>
    <row r="94" spans="1:4" s="26" customFormat="1" ht="26.25" customHeight="1" outlineLevel="1" x14ac:dyDescent="0.25">
      <c r="A94" s="30"/>
      <c r="B94" s="46" t="s">
        <v>92</v>
      </c>
      <c r="C94" s="47" t="s">
        <v>8</v>
      </c>
      <c r="D94" s="38">
        <v>7.4</v>
      </c>
    </row>
    <row r="95" spans="1:4" s="26" customFormat="1" ht="26.25" customHeight="1" outlineLevel="1" x14ac:dyDescent="0.25">
      <c r="A95" s="30"/>
      <c r="B95" s="46" t="s">
        <v>93</v>
      </c>
      <c r="C95" s="47" t="s">
        <v>8</v>
      </c>
      <c r="D95" s="38">
        <v>10.8</v>
      </c>
    </row>
    <row r="96" spans="1:4" s="26" customFormat="1" ht="26.25" customHeight="1" outlineLevel="1" x14ac:dyDescent="0.25">
      <c r="A96" s="30"/>
      <c r="B96" s="46" t="s">
        <v>94</v>
      </c>
      <c r="C96" s="47" t="s">
        <v>8</v>
      </c>
      <c r="D96" s="38">
        <v>3.4</v>
      </c>
    </row>
    <row r="97" spans="1:4" s="26" customFormat="1" ht="26.25" customHeight="1" outlineLevel="1" x14ac:dyDescent="0.25">
      <c r="A97" s="30"/>
      <c r="B97" s="46" t="s">
        <v>95</v>
      </c>
      <c r="C97" s="47" t="s">
        <v>8</v>
      </c>
      <c r="D97" s="38">
        <v>3.3</v>
      </c>
    </row>
    <row r="98" spans="1:4" s="26" customFormat="1" ht="26.25" customHeight="1" outlineLevel="1" x14ac:dyDescent="0.25">
      <c r="A98" s="30"/>
      <c r="B98" s="46" t="s">
        <v>96</v>
      </c>
      <c r="C98" s="47" t="s">
        <v>8</v>
      </c>
      <c r="D98" s="38">
        <v>3.1</v>
      </c>
    </row>
    <row r="99" spans="1:4" s="26" customFormat="1" ht="26.25" customHeight="1" outlineLevel="1" x14ac:dyDescent="0.25">
      <c r="A99" s="30"/>
      <c r="B99" s="46" t="s">
        <v>97</v>
      </c>
      <c r="C99" s="47" t="s">
        <v>8</v>
      </c>
      <c r="D99" s="38">
        <v>30.24</v>
      </c>
    </row>
    <row r="100" spans="1:4" s="26" customFormat="1" ht="26.25" customHeight="1" outlineLevel="1" x14ac:dyDescent="0.25">
      <c r="A100" s="30"/>
      <c r="B100" s="46" t="s">
        <v>98</v>
      </c>
      <c r="C100" s="47" t="s">
        <v>8</v>
      </c>
      <c r="D100" s="38">
        <v>1.8</v>
      </c>
    </row>
    <row r="101" spans="1:4" s="26" customFormat="1" ht="26.25" customHeight="1" outlineLevel="1" x14ac:dyDescent="0.25">
      <c r="A101" s="30"/>
      <c r="B101" s="46" t="s">
        <v>99</v>
      </c>
      <c r="C101" s="47" t="s">
        <v>8</v>
      </c>
      <c r="D101" s="38">
        <v>6.04</v>
      </c>
    </row>
    <row r="102" spans="1:4" s="26" customFormat="1" ht="26.25" customHeight="1" outlineLevel="1" x14ac:dyDescent="0.25">
      <c r="A102" s="30"/>
      <c r="B102" s="46" t="s">
        <v>100</v>
      </c>
      <c r="C102" s="47" t="s">
        <v>8</v>
      </c>
      <c r="D102" s="38">
        <v>26</v>
      </c>
    </row>
    <row r="103" spans="1:4" s="26" customFormat="1" ht="26.25" customHeight="1" outlineLevel="1" x14ac:dyDescent="0.25">
      <c r="A103" s="30"/>
      <c r="B103" s="46" t="s">
        <v>101</v>
      </c>
      <c r="C103" s="47" t="s">
        <v>8</v>
      </c>
      <c r="D103" s="38">
        <v>15.6</v>
      </c>
    </row>
    <row r="104" spans="1:4" s="26" customFormat="1" ht="26.25" customHeight="1" outlineLevel="1" x14ac:dyDescent="0.25">
      <c r="A104" s="30"/>
      <c r="B104" s="46" t="s">
        <v>102</v>
      </c>
      <c r="C104" s="47" t="s">
        <v>8</v>
      </c>
      <c r="D104" s="38">
        <v>150</v>
      </c>
    </row>
    <row r="105" spans="1:4" s="26" customFormat="1" ht="26.25" customHeight="1" outlineLevel="1" x14ac:dyDescent="0.25">
      <c r="A105" s="30"/>
      <c r="B105" s="46" t="s">
        <v>103</v>
      </c>
      <c r="C105" s="47" t="s">
        <v>8</v>
      </c>
      <c r="D105" s="38">
        <v>87.5</v>
      </c>
    </row>
    <row r="106" spans="1:4" s="26" customFormat="1" ht="26.25" customHeight="1" outlineLevel="1" x14ac:dyDescent="0.25">
      <c r="A106" s="30"/>
      <c r="B106" s="46" t="s">
        <v>104</v>
      </c>
      <c r="C106" s="47" t="s">
        <v>8</v>
      </c>
      <c r="D106" s="38">
        <v>75.599999999999994</v>
      </c>
    </row>
    <row r="107" spans="1:4" s="26" customFormat="1" ht="26.25" customHeight="1" outlineLevel="1" x14ac:dyDescent="0.25">
      <c r="A107" s="30"/>
      <c r="B107" s="46" t="s">
        <v>105</v>
      </c>
      <c r="C107" s="47" t="s">
        <v>8</v>
      </c>
      <c r="D107" s="38">
        <v>12.82</v>
      </c>
    </row>
    <row r="108" spans="1:4" s="26" customFormat="1" ht="26.25" customHeight="1" outlineLevel="1" x14ac:dyDescent="0.25">
      <c r="A108" s="30"/>
      <c r="B108" s="46" t="s">
        <v>106</v>
      </c>
      <c r="C108" s="47" t="s">
        <v>8</v>
      </c>
      <c r="D108" s="38">
        <v>32.4</v>
      </c>
    </row>
    <row r="109" spans="1:4" s="26" customFormat="1" ht="29.25" customHeight="1" outlineLevel="1" x14ac:dyDescent="0.25">
      <c r="A109" s="30"/>
      <c r="B109" s="46" t="s">
        <v>107</v>
      </c>
      <c r="C109" s="47" t="s">
        <v>8</v>
      </c>
      <c r="D109" s="38">
        <v>11.1</v>
      </c>
    </row>
    <row r="110" spans="1:4" s="26" customFormat="1" ht="29.25" customHeight="1" outlineLevel="1" x14ac:dyDescent="0.25">
      <c r="A110" s="30"/>
      <c r="B110" s="46" t="s">
        <v>108</v>
      </c>
      <c r="C110" s="47" t="s">
        <v>8</v>
      </c>
      <c r="D110" s="21">
        <v>29.472000000000001</v>
      </c>
    </row>
    <row r="111" spans="1:4" s="26" customFormat="1" ht="29.25" customHeight="1" outlineLevel="1" x14ac:dyDescent="0.25">
      <c r="A111" s="30"/>
      <c r="B111" s="46" t="s">
        <v>109</v>
      </c>
      <c r="C111" s="47" t="s">
        <v>8</v>
      </c>
      <c r="D111" s="21">
        <v>30.143999999999998</v>
      </c>
    </row>
    <row r="112" spans="1:4" s="26" customFormat="1" ht="29.25" customHeight="1" outlineLevel="1" x14ac:dyDescent="0.25">
      <c r="A112" s="30"/>
      <c r="B112" s="46" t="s">
        <v>110</v>
      </c>
      <c r="C112" s="47" t="s">
        <v>8</v>
      </c>
      <c r="D112" s="38">
        <v>12.06</v>
      </c>
    </row>
    <row r="113" spans="1:4" s="26" customFormat="1" ht="29.25" customHeight="1" outlineLevel="1" x14ac:dyDescent="0.25">
      <c r="A113" s="30"/>
      <c r="B113" s="46" t="s">
        <v>111</v>
      </c>
      <c r="C113" s="47" t="s">
        <v>8</v>
      </c>
      <c r="D113" s="38">
        <v>72</v>
      </c>
    </row>
    <row r="114" spans="1:4" s="26" customFormat="1" ht="29.25" customHeight="1" outlineLevel="1" x14ac:dyDescent="0.25">
      <c r="A114" s="30"/>
      <c r="B114" s="46" t="s">
        <v>112</v>
      </c>
      <c r="C114" s="47" t="s">
        <v>8</v>
      </c>
      <c r="D114" s="38">
        <v>3.36</v>
      </c>
    </row>
    <row r="115" spans="1:4" s="26" customFormat="1" ht="27" customHeight="1" outlineLevel="1" x14ac:dyDescent="0.25">
      <c r="A115" s="30"/>
      <c r="B115" s="46" t="s">
        <v>113</v>
      </c>
      <c r="C115" s="47" t="s">
        <v>8</v>
      </c>
      <c r="D115" s="38">
        <v>11.352</v>
      </c>
    </row>
    <row r="116" spans="1:4" s="26" customFormat="1" ht="30" customHeight="1" outlineLevel="1" x14ac:dyDescent="0.25">
      <c r="A116" s="30"/>
      <c r="B116" s="46" t="s">
        <v>114</v>
      </c>
      <c r="C116" s="47" t="s">
        <v>8</v>
      </c>
      <c r="D116" s="38">
        <v>57.6</v>
      </c>
    </row>
    <row r="117" spans="1:4" s="26" customFormat="1" ht="30" customHeight="1" outlineLevel="1" x14ac:dyDescent="0.25">
      <c r="A117" s="30"/>
      <c r="B117" s="46" t="s">
        <v>115</v>
      </c>
      <c r="C117" s="47" t="s">
        <v>8</v>
      </c>
      <c r="D117" s="21">
        <v>14.472</v>
      </c>
    </row>
    <row r="118" spans="1:4" s="26" customFormat="1" ht="97.5" customHeight="1" outlineLevel="1" x14ac:dyDescent="0.25">
      <c r="A118" s="30"/>
      <c r="B118" s="46" t="s">
        <v>269</v>
      </c>
      <c r="C118" s="47" t="s">
        <v>8</v>
      </c>
      <c r="D118" s="38">
        <v>108.12</v>
      </c>
    </row>
    <row r="119" spans="1:4" s="13" customFormat="1" ht="31.5" customHeight="1" x14ac:dyDescent="0.25">
      <c r="A119" s="56" t="s">
        <v>139</v>
      </c>
      <c r="B119" s="85" t="s">
        <v>277</v>
      </c>
      <c r="C119" s="58" t="s">
        <v>117</v>
      </c>
      <c r="D119" s="107">
        <f>D120+D121+D122+D123+D124+D125</f>
        <v>88.909999999999982</v>
      </c>
    </row>
    <row r="120" spans="1:4" s="13" customFormat="1" ht="21.75" customHeight="1" outlineLevel="1" x14ac:dyDescent="0.25">
      <c r="A120" s="56"/>
      <c r="B120" s="59" t="s">
        <v>134</v>
      </c>
      <c r="C120" s="60" t="s">
        <v>117</v>
      </c>
      <c r="D120" s="61">
        <v>40</v>
      </c>
    </row>
    <row r="121" spans="1:4" s="13" customFormat="1" ht="20.25" customHeight="1" outlineLevel="1" x14ac:dyDescent="0.25">
      <c r="A121" s="56"/>
      <c r="B121" s="59" t="s">
        <v>133</v>
      </c>
      <c r="C121" s="60" t="s">
        <v>117</v>
      </c>
      <c r="D121" s="61">
        <v>4.8</v>
      </c>
    </row>
    <row r="122" spans="1:4" s="13" customFormat="1" ht="22.5" customHeight="1" outlineLevel="1" x14ac:dyDescent="0.25">
      <c r="A122" s="56"/>
      <c r="B122" s="59" t="s">
        <v>135</v>
      </c>
      <c r="C122" s="60" t="s">
        <v>117</v>
      </c>
      <c r="D122" s="61">
        <v>21.08</v>
      </c>
    </row>
    <row r="123" spans="1:4" s="13" customFormat="1" ht="20.25" customHeight="1" outlineLevel="1" x14ac:dyDescent="0.25">
      <c r="A123" s="56"/>
      <c r="B123" s="59" t="s">
        <v>136</v>
      </c>
      <c r="C123" s="60" t="s">
        <v>117</v>
      </c>
      <c r="D123" s="61">
        <v>5.86</v>
      </c>
    </row>
    <row r="124" spans="1:4" s="13" customFormat="1" ht="20.25" customHeight="1" outlineLevel="1" x14ac:dyDescent="0.25">
      <c r="A124" s="56"/>
      <c r="B124" s="59" t="s">
        <v>217</v>
      </c>
      <c r="C124" s="60" t="s">
        <v>117</v>
      </c>
      <c r="D124" s="61">
        <v>7.68</v>
      </c>
    </row>
    <row r="125" spans="1:4" s="13" customFormat="1" ht="20.25" customHeight="1" outlineLevel="1" x14ac:dyDescent="0.25">
      <c r="A125" s="56"/>
      <c r="B125" s="59" t="s">
        <v>137</v>
      </c>
      <c r="C125" s="60" t="s">
        <v>117</v>
      </c>
      <c r="D125" s="61">
        <v>9.49</v>
      </c>
    </row>
    <row r="126" spans="1:4" s="13" customFormat="1" ht="20.25" customHeight="1" outlineLevel="1" x14ac:dyDescent="0.25">
      <c r="A126" s="56"/>
      <c r="B126" s="59" t="s">
        <v>119</v>
      </c>
      <c r="C126" s="60" t="s">
        <v>120</v>
      </c>
      <c r="D126" s="62">
        <v>986</v>
      </c>
    </row>
    <row r="127" spans="1:4" s="13" customFormat="1" ht="21" customHeight="1" outlineLevel="1" x14ac:dyDescent="0.25">
      <c r="A127" s="56" t="s">
        <v>141</v>
      </c>
      <c r="B127" s="57" t="s">
        <v>118</v>
      </c>
      <c r="C127" s="58" t="s">
        <v>8</v>
      </c>
      <c r="D127" s="63">
        <v>2796.9</v>
      </c>
    </row>
    <row r="128" spans="1:4" s="13" customFormat="1" ht="21" customHeight="1" outlineLevel="1" x14ac:dyDescent="0.25">
      <c r="A128" s="56"/>
      <c r="B128" s="59" t="s">
        <v>150</v>
      </c>
      <c r="C128" s="60" t="s">
        <v>117</v>
      </c>
      <c r="D128" s="116">
        <f>D127*0.17/1000</f>
        <v>0.47547300000000009</v>
      </c>
    </row>
    <row r="129" spans="1:5" s="13" customFormat="1" ht="21" customHeight="1" outlineLevel="1" x14ac:dyDescent="0.25">
      <c r="A129" s="56"/>
      <c r="B129" s="59" t="s">
        <v>151</v>
      </c>
      <c r="C129" s="60" t="s">
        <v>117</v>
      </c>
      <c r="D129" s="116">
        <f>D127*0.17*2/1000</f>
        <v>0.95094600000000018</v>
      </c>
    </row>
    <row r="130" spans="1:5" s="26" customFormat="1" ht="88.5" customHeight="1" x14ac:dyDescent="0.25">
      <c r="A130" s="27" t="s">
        <v>9</v>
      </c>
      <c r="B130" s="104" t="s">
        <v>241</v>
      </c>
      <c r="C130" s="33" t="s">
        <v>237</v>
      </c>
      <c r="D130" s="34" t="str">
        <f>D131</f>
        <v>3821,565/191,08/1079,85</v>
      </c>
    </row>
    <row r="131" spans="1:5" s="26" customFormat="1" ht="86.25" customHeight="1" outlineLevel="1" x14ac:dyDescent="0.25">
      <c r="A131" s="30" t="s">
        <v>142</v>
      </c>
      <c r="B131" s="35" t="s">
        <v>235</v>
      </c>
      <c r="C131" s="32" t="s">
        <v>237</v>
      </c>
      <c r="D131" s="23" t="s">
        <v>236</v>
      </c>
    </row>
    <row r="132" spans="1:5" s="13" customFormat="1" ht="31.5" customHeight="1" outlineLevel="1" x14ac:dyDescent="0.25">
      <c r="A132" s="56" t="s">
        <v>143</v>
      </c>
      <c r="B132" s="57" t="s">
        <v>146</v>
      </c>
      <c r="C132" s="58" t="s">
        <v>117</v>
      </c>
      <c r="D132" s="107">
        <f>D133+D134+D135</f>
        <v>23.82</v>
      </c>
    </row>
    <row r="133" spans="1:5" s="13" customFormat="1" ht="21.75" customHeight="1" outlineLevel="2" x14ac:dyDescent="0.25">
      <c r="A133" s="56"/>
      <c r="B133" s="54" t="s">
        <v>144</v>
      </c>
      <c r="C133" s="47" t="s">
        <v>117</v>
      </c>
      <c r="D133" s="38">
        <v>20.66</v>
      </c>
    </row>
    <row r="134" spans="1:5" s="13" customFormat="1" ht="20.25" customHeight="1" outlineLevel="2" x14ac:dyDescent="0.25">
      <c r="A134" s="56"/>
      <c r="B134" s="54" t="s">
        <v>145</v>
      </c>
      <c r="C134" s="47" t="s">
        <v>117</v>
      </c>
      <c r="D134" s="38">
        <v>1.82</v>
      </c>
    </row>
    <row r="135" spans="1:5" s="13" customFormat="1" ht="22.5" customHeight="1" outlineLevel="2" x14ac:dyDescent="0.25">
      <c r="A135" s="56"/>
      <c r="B135" s="54" t="s">
        <v>149</v>
      </c>
      <c r="C135" s="47" t="s">
        <v>117</v>
      </c>
      <c r="D135" s="38">
        <v>1.34</v>
      </c>
    </row>
    <row r="136" spans="1:5" s="13" customFormat="1" ht="20.25" customHeight="1" outlineLevel="2" x14ac:dyDescent="0.25">
      <c r="A136" s="56"/>
      <c r="B136" s="54" t="s">
        <v>218</v>
      </c>
      <c r="C136" s="47" t="s">
        <v>120</v>
      </c>
      <c r="D136" s="25">
        <v>26</v>
      </c>
    </row>
    <row r="137" spans="1:5" s="26" customFormat="1" ht="98.25" customHeight="1" x14ac:dyDescent="0.25">
      <c r="A137" s="27" t="s">
        <v>10</v>
      </c>
      <c r="B137" s="119" t="s">
        <v>296</v>
      </c>
      <c r="C137" s="33" t="s">
        <v>8</v>
      </c>
      <c r="D137" s="34">
        <v>252.51</v>
      </c>
    </row>
    <row r="138" spans="1:5" s="13" customFormat="1" ht="20.25" customHeight="1" outlineLevel="1" x14ac:dyDescent="0.25">
      <c r="A138" s="56" t="s">
        <v>167</v>
      </c>
      <c r="B138" s="81" t="s">
        <v>175</v>
      </c>
      <c r="C138" s="32" t="s">
        <v>8</v>
      </c>
      <c r="D138" s="82">
        <v>77.2</v>
      </c>
    </row>
    <row r="139" spans="1:5" s="13" customFormat="1" ht="29.25" customHeight="1" outlineLevel="1" x14ac:dyDescent="0.25">
      <c r="A139" s="56" t="s">
        <v>168</v>
      </c>
      <c r="B139" s="81" t="s">
        <v>176</v>
      </c>
      <c r="C139" s="80" t="s">
        <v>280</v>
      </c>
      <c r="D139" s="80" t="s">
        <v>293</v>
      </c>
    </row>
    <row r="140" spans="1:5" s="13" customFormat="1" ht="20.25" customHeight="1" outlineLevel="1" x14ac:dyDescent="0.25">
      <c r="A140" s="56"/>
      <c r="B140" s="54" t="s">
        <v>284</v>
      </c>
      <c r="C140" s="121" t="s">
        <v>154</v>
      </c>
      <c r="D140" s="122">
        <f>53.71*0.1*1.02</f>
        <v>5.4784200000000007</v>
      </c>
    </row>
    <row r="141" spans="1:5" s="13" customFormat="1" ht="28.5" customHeight="1" outlineLevel="1" x14ac:dyDescent="0.25">
      <c r="A141" s="56"/>
      <c r="B141" s="120" t="s">
        <v>287</v>
      </c>
      <c r="C141" s="123" t="s">
        <v>281</v>
      </c>
      <c r="D141" s="124">
        <f>53.71/7.55</f>
        <v>7.1139072847682119</v>
      </c>
      <c r="E141" s="86"/>
    </row>
    <row r="142" spans="1:5" s="13" customFormat="1" ht="33" customHeight="1" outlineLevel="1" x14ac:dyDescent="0.25">
      <c r="A142" s="56" t="s">
        <v>169</v>
      </c>
      <c r="B142" s="81" t="s">
        <v>283</v>
      </c>
      <c r="C142" s="80" t="s">
        <v>280</v>
      </c>
      <c r="D142" s="83" t="s">
        <v>286</v>
      </c>
    </row>
    <row r="143" spans="1:5" s="13" customFormat="1" ht="21" customHeight="1" outlineLevel="1" x14ac:dyDescent="0.25">
      <c r="A143" s="56"/>
      <c r="B143" s="54" t="s">
        <v>285</v>
      </c>
      <c r="C143" s="121" t="s">
        <v>154</v>
      </c>
      <c r="D143" s="125">
        <f>198.8*0.2*1.02</f>
        <v>40.555200000000006</v>
      </c>
    </row>
    <row r="144" spans="1:5" s="13" customFormat="1" ht="31.5" customHeight="1" outlineLevel="1" x14ac:dyDescent="0.25">
      <c r="A144" s="56"/>
      <c r="B144" s="120" t="s">
        <v>287</v>
      </c>
      <c r="C144" s="121" t="s">
        <v>281</v>
      </c>
      <c r="D144" s="125">
        <f>198.8/7.55</f>
        <v>26.331125827814571</v>
      </c>
    </row>
    <row r="145" spans="1:5" s="26" customFormat="1" ht="19.5" customHeight="1" outlineLevel="1" x14ac:dyDescent="0.25">
      <c r="A145" s="30">
        <v>4</v>
      </c>
      <c r="B145" s="35" t="s">
        <v>177</v>
      </c>
      <c r="C145" s="126" t="s">
        <v>8</v>
      </c>
      <c r="D145" s="127">
        <v>252.51</v>
      </c>
    </row>
    <row r="146" spans="1:5" s="26" customFormat="1" ht="24" customHeight="1" outlineLevel="1" collapsed="1" x14ac:dyDescent="0.25">
      <c r="A146" s="30"/>
      <c r="B146" s="105" t="s">
        <v>238</v>
      </c>
      <c r="C146" s="92" t="s">
        <v>8</v>
      </c>
      <c r="D146" s="66">
        <f>D145*1.1</f>
        <v>277.76100000000002</v>
      </c>
    </row>
    <row r="147" spans="1:5" s="26" customFormat="1" ht="34.5" customHeight="1" outlineLevel="1" x14ac:dyDescent="0.25">
      <c r="A147" s="30">
        <v>5</v>
      </c>
      <c r="B147" s="51" t="s">
        <v>260</v>
      </c>
      <c r="C147" s="52" t="s">
        <v>8</v>
      </c>
      <c r="D147" s="53">
        <v>252.51</v>
      </c>
    </row>
    <row r="148" spans="1:5" s="26" customFormat="1" ht="22.5" customHeight="1" outlineLevel="1" x14ac:dyDescent="0.25">
      <c r="A148" s="30"/>
      <c r="B148" s="67" t="s">
        <v>239</v>
      </c>
      <c r="C148" s="68" t="s">
        <v>154</v>
      </c>
      <c r="D148" s="69">
        <f>252.51*1.1</f>
        <v>277.76100000000002</v>
      </c>
    </row>
    <row r="149" spans="1:5" s="26" customFormat="1" ht="35.25" customHeight="1" outlineLevel="1" x14ac:dyDescent="0.25">
      <c r="A149" s="30">
        <v>6</v>
      </c>
      <c r="B149" s="51" t="s">
        <v>240</v>
      </c>
      <c r="C149" s="52" t="s">
        <v>8</v>
      </c>
      <c r="D149" s="53">
        <v>127.66</v>
      </c>
    </row>
    <row r="150" spans="1:5" s="26" customFormat="1" ht="70.5" customHeight="1" x14ac:dyDescent="0.25">
      <c r="A150" s="27" t="s">
        <v>147</v>
      </c>
      <c r="B150" s="39" t="s">
        <v>295</v>
      </c>
      <c r="C150" s="33" t="s">
        <v>8</v>
      </c>
      <c r="D150" s="34">
        <f>D157</f>
        <v>407.31</v>
      </c>
    </row>
    <row r="151" spans="1:5" s="26" customFormat="1" ht="22.5" customHeight="1" outlineLevel="1" x14ac:dyDescent="0.25">
      <c r="A151" s="50" t="s">
        <v>131</v>
      </c>
      <c r="B151" s="51" t="s">
        <v>242</v>
      </c>
      <c r="C151" s="52" t="s">
        <v>8</v>
      </c>
      <c r="D151" s="53">
        <f>D150</f>
        <v>407.31</v>
      </c>
    </row>
    <row r="152" spans="1:5" s="26" customFormat="1" ht="18.75" customHeight="1" outlineLevel="1" x14ac:dyDescent="0.25">
      <c r="A152" s="50"/>
      <c r="B152" s="67" t="s">
        <v>288</v>
      </c>
      <c r="C152" s="68" t="s">
        <v>154</v>
      </c>
      <c r="D152" s="69">
        <f>D151*0.1*1.02</f>
        <v>41.54562</v>
      </c>
    </row>
    <row r="153" spans="1:5" s="13" customFormat="1" ht="38.25" customHeight="1" outlineLevel="1" x14ac:dyDescent="0.25">
      <c r="A153" s="56"/>
      <c r="B153" s="120" t="s">
        <v>287</v>
      </c>
      <c r="C153" s="123" t="s">
        <v>281</v>
      </c>
      <c r="D153" s="124">
        <f>D151/7.55</f>
        <v>53.94834437086093</v>
      </c>
      <c r="E153" s="86"/>
    </row>
    <row r="154" spans="1:5" s="13" customFormat="1" ht="25.5" customHeight="1" outlineLevel="1" x14ac:dyDescent="0.25">
      <c r="A154" s="56" t="s">
        <v>168</v>
      </c>
      <c r="B154" s="64" t="s">
        <v>292</v>
      </c>
      <c r="C154" s="123" t="s">
        <v>8</v>
      </c>
      <c r="D154" s="128">
        <v>64.95</v>
      </c>
      <c r="E154" s="86"/>
    </row>
    <row r="155" spans="1:5" s="13" customFormat="1" ht="18.75" customHeight="1" outlineLevel="1" x14ac:dyDescent="0.25">
      <c r="A155" s="56"/>
      <c r="B155" s="64" t="s">
        <v>294</v>
      </c>
      <c r="C155" s="123" t="s">
        <v>200</v>
      </c>
      <c r="D155" s="124">
        <f>D154*0.3</f>
        <v>19.484999999999999</v>
      </c>
      <c r="E155" s="86"/>
    </row>
    <row r="156" spans="1:5" s="13" customFormat="1" ht="20.25" customHeight="1" outlineLevel="1" x14ac:dyDescent="0.25">
      <c r="A156" s="56"/>
      <c r="B156" s="64" t="s">
        <v>291</v>
      </c>
      <c r="C156" s="123" t="s">
        <v>8</v>
      </c>
      <c r="D156" s="124">
        <f>D154*2.3</f>
        <v>149.38499999999999</v>
      </c>
      <c r="E156" s="86"/>
    </row>
    <row r="157" spans="1:5" s="13" customFormat="1" ht="23.25" customHeight="1" outlineLevel="1" x14ac:dyDescent="0.25">
      <c r="A157" s="56" t="s">
        <v>132</v>
      </c>
      <c r="B157" s="81" t="s">
        <v>268</v>
      </c>
      <c r="C157" s="91" t="s">
        <v>8</v>
      </c>
      <c r="D157" s="106">
        <v>407.31</v>
      </c>
      <c r="E157" s="86"/>
    </row>
    <row r="158" spans="1:5" s="26" customFormat="1" ht="36" customHeight="1" outlineLevel="1" x14ac:dyDescent="0.25">
      <c r="A158" s="50"/>
      <c r="B158" s="67" t="s">
        <v>211</v>
      </c>
      <c r="C158" s="68" t="s">
        <v>8</v>
      </c>
      <c r="D158" s="69">
        <f>D157*1.1</f>
        <v>448.04100000000005</v>
      </c>
    </row>
    <row r="159" spans="1:5" s="26" customFormat="1" ht="36" customHeight="1" outlineLevel="1" x14ac:dyDescent="0.25">
      <c r="A159" s="50" t="s">
        <v>232</v>
      </c>
      <c r="B159" s="51" t="s">
        <v>152</v>
      </c>
      <c r="C159" s="52" t="s">
        <v>8</v>
      </c>
      <c r="D159" s="53">
        <v>187.85</v>
      </c>
    </row>
    <row r="160" spans="1:5" s="26" customFormat="1" ht="36" customHeight="1" outlineLevel="1" x14ac:dyDescent="0.25">
      <c r="A160" s="50" t="s">
        <v>243</v>
      </c>
      <c r="B160" s="51" t="s">
        <v>174</v>
      </c>
      <c r="C160" s="52" t="s">
        <v>244</v>
      </c>
      <c r="D160" s="53">
        <v>4</v>
      </c>
    </row>
    <row r="161" spans="1:4" s="26" customFormat="1" ht="30.75" customHeight="1" x14ac:dyDescent="0.25">
      <c r="A161" s="137" t="s">
        <v>246</v>
      </c>
      <c r="B161" s="138"/>
      <c r="C161" s="42"/>
      <c r="D161" s="43"/>
    </row>
    <row r="162" spans="1:4" s="6" customFormat="1" ht="126" customHeight="1" collapsed="1" x14ac:dyDescent="0.25">
      <c r="A162" s="20" t="s">
        <v>12</v>
      </c>
      <c r="B162" s="36" t="s">
        <v>178</v>
      </c>
      <c r="C162" s="7" t="s">
        <v>8</v>
      </c>
      <c r="D162" s="70">
        <f>SUM(D163:D184)</f>
        <v>1422.9400000000005</v>
      </c>
    </row>
    <row r="163" spans="1:4" s="6" customFormat="1" ht="73.5" hidden="1" customHeight="1" outlineLevel="2" x14ac:dyDescent="0.25">
      <c r="A163" s="8"/>
      <c r="B163" s="37" t="s">
        <v>179</v>
      </c>
      <c r="C163" s="22" t="s">
        <v>8</v>
      </c>
      <c r="D163" s="71">
        <v>264.44</v>
      </c>
    </row>
    <row r="164" spans="1:4" s="6" customFormat="1" ht="22.5" hidden="1" customHeight="1" outlineLevel="2" x14ac:dyDescent="0.25">
      <c r="A164" s="8"/>
      <c r="B164" s="37" t="s">
        <v>180</v>
      </c>
      <c r="C164" s="22" t="s">
        <v>8</v>
      </c>
      <c r="D164" s="71">
        <v>11.5</v>
      </c>
    </row>
    <row r="165" spans="1:4" s="6" customFormat="1" ht="55.5" hidden="1" customHeight="1" outlineLevel="2" x14ac:dyDescent="0.25">
      <c r="A165" s="8"/>
      <c r="B165" s="37" t="s">
        <v>181</v>
      </c>
      <c r="C165" s="22" t="s">
        <v>8</v>
      </c>
      <c r="D165" s="71">
        <v>18.7</v>
      </c>
    </row>
    <row r="166" spans="1:4" s="6" customFormat="1" ht="26.25" hidden="1" customHeight="1" outlineLevel="2" x14ac:dyDescent="0.25">
      <c r="A166" s="8"/>
      <c r="B166" s="37" t="s">
        <v>182</v>
      </c>
      <c r="C166" s="22" t="s">
        <v>8</v>
      </c>
      <c r="D166" s="71">
        <v>11.5</v>
      </c>
    </row>
    <row r="167" spans="1:4" s="6" customFormat="1" ht="72.75" hidden="1" customHeight="1" outlineLevel="1" x14ac:dyDescent="0.25">
      <c r="A167" s="8"/>
      <c r="B167" s="37" t="s">
        <v>183</v>
      </c>
      <c r="C167" s="22" t="s">
        <v>8</v>
      </c>
      <c r="D167" s="71">
        <v>18.3</v>
      </c>
    </row>
    <row r="168" spans="1:4" ht="73.5" hidden="1" customHeight="1" outlineLevel="1" x14ac:dyDescent="0.25">
      <c r="A168" s="17"/>
      <c r="B168" s="37" t="s">
        <v>184</v>
      </c>
      <c r="C168" s="22" t="s">
        <v>8</v>
      </c>
      <c r="D168" s="72">
        <v>19.399999999999999</v>
      </c>
    </row>
    <row r="169" spans="1:4" ht="94.5" hidden="1" customHeight="1" outlineLevel="1" x14ac:dyDescent="0.25">
      <c r="A169" s="15"/>
      <c r="B169" s="37" t="s">
        <v>199</v>
      </c>
      <c r="C169" s="22" t="s">
        <v>8</v>
      </c>
      <c r="D169" s="72">
        <v>313.60000000000002</v>
      </c>
    </row>
    <row r="170" spans="1:4" ht="47.25" hidden="1" customHeight="1" outlineLevel="1" x14ac:dyDescent="0.25">
      <c r="A170" s="17"/>
      <c r="B170" s="37" t="s">
        <v>185</v>
      </c>
      <c r="C170" s="22" t="s">
        <v>8</v>
      </c>
      <c r="D170" s="72">
        <v>156.9</v>
      </c>
    </row>
    <row r="171" spans="1:4" ht="92.25" hidden="1" customHeight="1" outlineLevel="1" x14ac:dyDescent="0.25">
      <c r="A171" s="15"/>
      <c r="B171" s="37" t="s">
        <v>186</v>
      </c>
      <c r="C171" s="22" t="s">
        <v>8</v>
      </c>
      <c r="D171" s="72">
        <v>123.3</v>
      </c>
    </row>
    <row r="172" spans="1:4" ht="75" hidden="1" customHeight="1" outlineLevel="1" x14ac:dyDescent="0.25">
      <c r="A172" s="17"/>
      <c r="B172" s="37" t="s">
        <v>187</v>
      </c>
      <c r="C172" s="22" t="s">
        <v>8</v>
      </c>
      <c r="D172" s="72">
        <v>273.3</v>
      </c>
    </row>
    <row r="173" spans="1:4" ht="24" hidden="1" customHeight="1" outlineLevel="1" x14ac:dyDescent="0.25">
      <c r="A173" s="65"/>
      <c r="B173" s="64" t="s">
        <v>188</v>
      </c>
      <c r="C173" s="22" t="s">
        <v>8</v>
      </c>
      <c r="D173" s="66">
        <v>15.9</v>
      </c>
    </row>
    <row r="174" spans="1:4" ht="65.25" hidden="1" customHeight="1" outlineLevel="1" x14ac:dyDescent="0.25">
      <c r="A174" s="65"/>
      <c r="B174" s="64" t="s">
        <v>189</v>
      </c>
      <c r="C174" s="22" t="s">
        <v>8</v>
      </c>
      <c r="D174" s="66">
        <v>22.5</v>
      </c>
    </row>
    <row r="175" spans="1:4" ht="64.5" hidden="1" customHeight="1" outlineLevel="1" x14ac:dyDescent="0.25">
      <c r="A175" s="17"/>
      <c r="B175" s="64" t="s">
        <v>190</v>
      </c>
      <c r="C175" s="22" t="s">
        <v>8</v>
      </c>
      <c r="D175" s="66">
        <v>15.9</v>
      </c>
    </row>
    <row r="176" spans="1:4" ht="30" hidden="1" customHeight="1" outlineLevel="1" x14ac:dyDescent="0.25">
      <c r="A176" s="65"/>
      <c r="B176" s="64" t="s">
        <v>191</v>
      </c>
      <c r="C176" s="22" t="s">
        <v>8</v>
      </c>
      <c r="D176" s="66">
        <v>15.2</v>
      </c>
    </row>
    <row r="177" spans="1:4" ht="24" hidden="1" customHeight="1" outlineLevel="1" x14ac:dyDescent="0.25">
      <c r="A177" s="65"/>
      <c r="B177" s="64" t="s">
        <v>192</v>
      </c>
      <c r="C177" s="22" t="s">
        <v>8</v>
      </c>
      <c r="D177" s="66">
        <v>7</v>
      </c>
    </row>
    <row r="178" spans="1:4" ht="26.25" hidden="1" customHeight="1" outlineLevel="1" x14ac:dyDescent="0.25">
      <c r="A178" s="65"/>
      <c r="B178" s="64" t="s">
        <v>193</v>
      </c>
      <c r="C178" s="22" t="s">
        <v>8</v>
      </c>
      <c r="D178" s="66">
        <v>15.2</v>
      </c>
    </row>
    <row r="179" spans="1:4" ht="26.25" hidden="1" customHeight="1" outlineLevel="1" x14ac:dyDescent="0.25">
      <c r="A179" s="65"/>
      <c r="B179" s="64" t="s">
        <v>194</v>
      </c>
      <c r="C179" s="22" t="s">
        <v>8</v>
      </c>
      <c r="D179" s="66">
        <v>17.5</v>
      </c>
    </row>
    <row r="180" spans="1:4" ht="73.5" hidden="1" customHeight="1" outlineLevel="2" x14ac:dyDescent="0.25">
      <c r="A180" s="65"/>
      <c r="B180" s="64" t="s">
        <v>153</v>
      </c>
      <c r="C180" s="22" t="s">
        <v>8</v>
      </c>
      <c r="D180" s="66">
        <v>12.7</v>
      </c>
    </row>
    <row r="181" spans="1:4" ht="69" hidden="1" customHeight="1" outlineLevel="2" x14ac:dyDescent="0.25">
      <c r="A181" s="65"/>
      <c r="B181" s="64" t="s">
        <v>195</v>
      </c>
      <c r="C181" s="22" t="s">
        <v>8</v>
      </c>
      <c r="D181" s="66">
        <v>8.6999999999999993</v>
      </c>
    </row>
    <row r="182" spans="1:4" ht="29.25" hidden="1" customHeight="1" outlineLevel="2" x14ac:dyDescent="0.25">
      <c r="A182" s="65"/>
      <c r="B182" s="64" t="s">
        <v>196</v>
      </c>
      <c r="C182" s="22" t="s">
        <v>8</v>
      </c>
      <c r="D182" s="66">
        <v>26.4</v>
      </c>
    </row>
    <row r="183" spans="1:4" ht="62.25" hidden="1" customHeight="1" outlineLevel="2" x14ac:dyDescent="0.25">
      <c r="A183" s="65"/>
      <c r="B183" s="64" t="s">
        <v>197</v>
      </c>
      <c r="C183" s="22" t="s">
        <v>8</v>
      </c>
      <c r="D183" s="66">
        <v>8.6999999999999993</v>
      </c>
    </row>
    <row r="184" spans="1:4" ht="62.25" hidden="1" customHeight="1" outlineLevel="1" x14ac:dyDescent="0.25">
      <c r="A184" s="17"/>
      <c r="B184" s="37" t="s">
        <v>198</v>
      </c>
      <c r="C184" s="22" t="s">
        <v>8</v>
      </c>
      <c r="D184" s="38">
        <v>46.3</v>
      </c>
    </row>
    <row r="185" spans="1:4" ht="30" customHeight="1" x14ac:dyDescent="0.25">
      <c r="A185" s="129" t="s">
        <v>247</v>
      </c>
      <c r="B185" s="131"/>
      <c r="C185" s="44"/>
      <c r="D185" s="45"/>
    </row>
    <row r="186" spans="1:4" ht="72.75" customHeight="1" x14ac:dyDescent="0.25">
      <c r="A186" s="18" t="s">
        <v>13</v>
      </c>
      <c r="B186" s="36" t="s">
        <v>297</v>
      </c>
      <c r="C186" s="7" t="s">
        <v>7</v>
      </c>
      <c r="D186" s="24" t="s">
        <v>129</v>
      </c>
    </row>
    <row r="187" spans="1:4" ht="131.25" customHeight="1" outlineLevel="1" x14ac:dyDescent="0.25">
      <c r="A187" s="17"/>
      <c r="B187" s="37" t="s">
        <v>225</v>
      </c>
      <c r="C187" s="22" t="s">
        <v>7</v>
      </c>
      <c r="D187" s="21" t="s">
        <v>121</v>
      </c>
    </row>
    <row r="188" spans="1:4" ht="117.75" customHeight="1" outlineLevel="1" x14ac:dyDescent="0.25">
      <c r="A188" s="17"/>
      <c r="B188" s="37" t="s">
        <v>226</v>
      </c>
      <c r="C188" s="22" t="s">
        <v>7</v>
      </c>
      <c r="D188" s="21" t="s">
        <v>122</v>
      </c>
    </row>
    <row r="189" spans="1:4" ht="120" customHeight="1" outlineLevel="1" x14ac:dyDescent="0.25">
      <c r="A189" s="17"/>
      <c r="B189" s="37" t="s">
        <v>128</v>
      </c>
      <c r="C189" s="22" t="s">
        <v>7</v>
      </c>
      <c r="D189" s="21" t="s">
        <v>123</v>
      </c>
    </row>
    <row r="190" spans="1:4" ht="117" customHeight="1" outlineLevel="1" x14ac:dyDescent="0.25">
      <c r="A190" s="18"/>
      <c r="B190" s="16" t="s">
        <v>227</v>
      </c>
      <c r="C190" s="22" t="s">
        <v>7</v>
      </c>
      <c r="D190" s="38" t="s">
        <v>124</v>
      </c>
    </row>
    <row r="191" spans="1:4" ht="117" customHeight="1" outlineLevel="1" x14ac:dyDescent="0.25">
      <c r="A191" s="18"/>
      <c r="B191" s="16" t="s">
        <v>127</v>
      </c>
      <c r="C191" s="22" t="s">
        <v>7</v>
      </c>
      <c r="D191" s="38" t="s">
        <v>125</v>
      </c>
    </row>
    <row r="192" spans="1:4" ht="135" customHeight="1" outlineLevel="1" x14ac:dyDescent="0.25">
      <c r="A192" s="15"/>
      <c r="B192" s="37" t="s">
        <v>228</v>
      </c>
      <c r="C192" s="22" t="s">
        <v>7</v>
      </c>
      <c r="D192" s="49" t="s">
        <v>126</v>
      </c>
    </row>
    <row r="193" spans="1:4" ht="21" customHeight="1" x14ac:dyDescent="0.25">
      <c r="A193" s="129" t="s">
        <v>265</v>
      </c>
      <c r="B193" s="130"/>
      <c r="C193" s="130"/>
      <c r="D193" s="131"/>
    </row>
    <row r="194" spans="1:4" ht="21" customHeight="1" x14ac:dyDescent="0.25">
      <c r="A194" s="75" t="s">
        <v>156</v>
      </c>
      <c r="B194" s="74" t="s">
        <v>224</v>
      </c>
      <c r="C194" s="75" t="s">
        <v>8</v>
      </c>
      <c r="D194" s="84">
        <v>24.8</v>
      </c>
    </row>
    <row r="195" spans="1:4" ht="69.75" customHeight="1" outlineLevel="1" x14ac:dyDescent="0.25">
      <c r="A195" s="15"/>
      <c r="B195" s="16" t="s">
        <v>157</v>
      </c>
      <c r="C195" s="73" t="s">
        <v>8</v>
      </c>
      <c r="D195" s="49">
        <v>7.8</v>
      </c>
    </row>
    <row r="196" spans="1:4" ht="96" customHeight="1" outlineLevel="1" x14ac:dyDescent="0.25">
      <c r="A196" s="15"/>
      <c r="B196" s="16" t="s">
        <v>223</v>
      </c>
      <c r="C196" s="73" t="s">
        <v>8</v>
      </c>
      <c r="D196" s="19">
        <v>4.41</v>
      </c>
    </row>
    <row r="197" spans="1:4" ht="81" customHeight="1" outlineLevel="1" x14ac:dyDescent="0.25">
      <c r="A197" s="15"/>
      <c r="B197" s="16" t="s">
        <v>222</v>
      </c>
      <c r="C197" s="73" t="s">
        <v>8</v>
      </c>
      <c r="D197" s="19">
        <v>1.68</v>
      </c>
    </row>
    <row r="198" spans="1:4" ht="91.5" customHeight="1" outlineLevel="1" x14ac:dyDescent="0.25">
      <c r="A198" s="15"/>
      <c r="B198" s="16" t="s">
        <v>221</v>
      </c>
      <c r="C198" s="73" t="s">
        <v>8</v>
      </c>
      <c r="D198" s="19">
        <v>2.94</v>
      </c>
    </row>
    <row r="199" spans="1:4" ht="81" customHeight="1" outlineLevel="1" x14ac:dyDescent="0.25">
      <c r="A199" s="15"/>
      <c r="B199" s="99" t="s">
        <v>219</v>
      </c>
      <c r="C199" s="73" t="s">
        <v>8</v>
      </c>
      <c r="D199" s="19">
        <v>2.1</v>
      </c>
    </row>
    <row r="200" spans="1:4" ht="81" customHeight="1" outlineLevel="1" x14ac:dyDescent="0.25">
      <c r="A200" s="15"/>
      <c r="B200" s="99" t="s">
        <v>220</v>
      </c>
      <c r="C200" s="73" t="s">
        <v>8</v>
      </c>
      <c r="D200" s="19">
        <v>5.88</v>
      </c>
    </row>
    <row r="201" spans="1:4" ht="21.75" customHeight="1" x14ac:dyDescent="0.25">
      <c r="A201" s="136" t="s">
        <v>264</v>
      </c>
      <c r="B201" s="136"/>
      <c r="C201" s="136"/>
      <c r="D201" s="136"/>
    </row>
    <row r="202" spans="1:4" ht="30.75" customHeight="1" collapsed="1" x14ac:dyDescent="0.25">
      <c r="A202" s="18" t="s">
        <v>158</v>
      </c>
      <c r="B202" s="88" t="s">
        <v>229</v>
      </c>
      <c r="C202" s="89" t="s">
        <v>120</v>
      </c>
      <c r="D202" s="90">
        <v>5</v>
      </c>
    </row>
    <row r="203" spans="1:4" ht="31.5" hidden="1" outlineLevel="1" x14ac:dyDescent="0.25">
      <c r="A203" s="15"/>
      <c r="B203" s="99" t="s">
        <v>201</v>
      </c>
      <c r="C203" s="100" t="s">
        <v>120</v>
      </c>
      <c r="D203" s="101">
        <v>1</v>
      </c>
    </row>
    <row r="204" spans="1:4" ht="31.5" hidden="1" outlineLevel="1" x14ac:dyDescent="0.25">
      <c r="A204" s="15"/>
      <c r="B204" s="99" t="s">
        <v>202</v>
      </c>
      <c r="C204" s="100" t="s">
        <v>120</v>
      </c>
      <c r="D204" s="101">
        <v>1</v>
      </c>
    </row>
    <row r="205" spans="1:4" ht="31.5" hidden="1" customHeight="1" outlineLevel="1" x14ac:dyDescent="0.25">
      <c r="A205" s="15"/>
      <c r="B205" s="99" t="s">
        <v>203</v>
      </c>
      <c r="C205" s="100" t="s">
        <v>120</v>
      </c>
      <c r="D205" s="101">
        <v>1</v>
      </c>
    </row>
    <row r="206" spans="1:4" ht="34.5" hidden="1" customHeight="1" outlineLevel="1" x14ac:dyDescent="0.25">
      <c r="A206" s="15"/>
      <c r="B206" s="99" t="s">
        <v>204</v>
      </c>
      <c r="C206" s="100" t="s">
        <v>120</v>
      </c>
      <c r="D206" s="101">
        <v>1</v>
      </c>
    </row>
    <row r="207" spans="1:4" ht="33.75" hidden="1" customHeight="1" outlineLevel="1" x14ac:dyDescent="0.25">
      <c r="A207" s="15"/>
      <c r="B207" s="99" t="s">
        <v>205</v>
      </c>
      <c r="C207" s="100" t="s">
        <v>120</v>
      </c>
      <c r="D207" s="101">
        <v>1</v>
      </c>
    </row>
    <row r="208" spans="1:4" ht="21.75" customHeight="1" x14ac:dyDescent="0.25">
      <c r="A208" s="129" t="s">
        <v>263</v>
      </c>
      <c r="B208" s="130"/>
      <c r="C208" s="130"/>
      <c r="D208" s="131"/>
    </row>
    <row r="209" spans="1:5" ht="72" customHeight="1" x14ac:dyDescent="0.25">
      <c r="A209" s="75" t="s">
        <v>159</v>
      </c>
      <c r="B209" s="85" t="s">
        <v>276</v>
      </c>
      <c r="C209" s="75" t="s">
        <v>8</v>
      </c>
      <c r="D209" s="75" t="s">
        <v>173</v>
      </c>
    </row>
    <row r="210" spans="1:5" ht="42" customHeight="1" outlineLevel="1" x14ac:dyDescent="0.25">
      <c r="A210" s="17" t="s">
        <v>167</v>
      </c>
      <c r="B210" s="51" t="s">
        <v>279</v>
      </c>
      <c r="C210" s="77" t="s">
        <v>120</v>
      </c>
      <c r="D210" s="118">
        <v>1</v>
      </c>
    </row>
    <row r="211" spans="1:5" outlineLevel="1" x14ac:dyDescent="0.25">
      <c r="A211" s="17" t="s">
        <v>168</v>
      </c>
      <c r="B211" s="76" t="s">
        <v>160</v>
      </c>
      <c r="C211" s="77" t="s">
        <v>120</v>
      </c>
      <c r="D211" s="118">
        <v>2</v>
      </c>
    </row>
    <row r="212" spans="1:5" ht="21" customHeight="1" outlineLevel="1" x14ac:dyDescent="0.25">
      <c r="A212" s="18" t="s">
        <v>169</v>
      </c>
      <c r="B212" s="111" t="s">
        <v>206</v>
      </c>
      <c r="C212" s="77" t="s">
        <v>8</v>
      </c>
      <c r="D212" s="23">
        <v>295.41000000000003</v>
      </c>
    </row>
    <row r="213" spans="1:5" ht="14.25" customHeight="1" outlineLevel="2" x14ac:dyDescent="0.25">
      <c r="A213" s="17"/>
      <c r="B213" s="76" t="s">
        <v>161</v>
      </c>
      <c r="C213" s="77" t="s">
        <v>162</v>
      </c>
      <c r="D213" s="79">
        <v>7.86</v>
      </c>
    </row>
    <row r="214" spans="1:5" outlineLevel="2" x14ac:dyDescent="0.25">
      <c r="A214" s="17"/>
      <c r="B214" s="76" t="s">
        <v>163</v>
      </c>
      <c r="C214" s="77" t="s">
        <v>154</v>
      </c>
      <c r="D214" s="78">
        <v>0.4</v>
      </c>
    </row>
    <row r="215" spans="1:5" outlineLevel="2" x14ac:dyDescent="0.25">
      <c r="A215" s="17"/>
      <c r="B215" s="99" t="s">
        <v>290</v>
      </c>
      <c r="C215" s="126" t="s">
        <v>281</v>
      </c>
      <c r="D215" s="127">
        <f>D212*4.4</f>
        <v>1299.8040000000003</v>
      </c>
    </row>
    <row r="216" spans="1:5" outlineLevel="2" x14ac:dyDescent="0.25">
      <c r="A216" s="17"/>
      <c r="B216" s="76" t="s">
        <v>256</v>
      </c>
      <c r="C216" s="32" t="s">
        <v>8</v>
      </c>
      <c r="D216" s="23">
        <v>295.41000000000003</v>
      </c>
    </row>
    <row r="217" spans="1:5" outlineLevel="2" x14ac:dyDescent="0.25">
      <c r="A217" s="17"/>
      <c r="B217" s="76" t="s">
        <v>255</v>
      </c>
      <c r="C217" s="32" t="s">
        <v>8</v>
      </c>
      <c r="D217" s="23">
        <f>D216*2.3</f>
        <v>679.44299999999998</v>
      </c>
    </row>
    <row r="218" spans="1:5" ht="31.5" outlineLevel="1" x14ac:dyDescent="0.25">
      <c r="A218" s="17"/>
      <c r="B218" s="88" t="s">
        <v>164</v>
      </c>
      <c r="C218" s="96" t="s">
        <v>8</v>
      </c>
      <c r="D218" s="97">
        <v>295.41000000000003</v>
      </c>
      <c r="E218" s="113"/>
    </row>
    <row r="219" spans="1:5" ht="31.5" outlineLevel="1" x14ac:dyDescent="0.25">
      <c r="A219" s="17"/>
      <c r="B219" s="67" t="s">
        <v>212</v>
      </c>
      <c r="C219" s="52" t="s">
        <v>8</v>
      </c>
      <c r="D219" s="79">
        <f>D218*1.1</f>
        <v>324.95100000000008</v>
      </c>
    </row>
    <row r="220" spans="1:5" ht="19.5" customHeight="1" outlineLevel="1" x14ac:dyDescent="0.25">
      <c r="A220" s="18" t="s">
        <v>169</v>
      </c>
      <c r="B220" s="88" t="s">
        <v>257</v>
      </c>
      <c r="C220" s="110" t="s">
        <v>8</v>
      </c>
      <c r="D220" s="97">
        <f>D221+D222</f>
        <v>73.599999999999994</v>
      </c>
    </row>
    <row r="221" spans="1:5" ht="31.5" outlineLevel="1" x14ac:dyDescent="0.25">
      <c r="A221" s="17"/>
      <c r="B221" s="51" t="s">
        <v>250</v>
      </c>
      <c r="C221" s="52" t="s">
        <v>8</v>
      </c>
      <c r="D221" s="79">
        <v>73</v>
      </c>
    </row>
    <row r="222" spans="1:5" ht="30.75" customHeight="1" outlineLevel="1" x14ac:dyDescent="0.25">
      <c r="A222" s="17"/>
      <c r="B222" s="51" t="s">
        <v>251</v>
      </c>
      <c r="C222" s="52" t="s">
        <v>8</v>
      </c>
      <c r="D222" s="79">
        <v>0.6</v>
      </c>
    </row>
    <row r="223" spans="1:5" ht="30.75" customHeight="1" outlineLevel="1" x14ac:dyDescent="0.25">
      <c r="A223" s="18" t="s">
        <v>170</v>
      </c>
      <c r="B223" s="88" t="s">
        <v>266</v>
      </c>
      <c r="C223" s="112" t="s">
        <v>8</v>
      </c>
      <c r="D223" s="97">
        <f>D224</f>
        <v>17.920000000000002</v>
      </c>
    </row>
    <row r="224" spans="1:5" ht="49.5" customHeight="1" x14ac:dyDescent="0.25">
      <c r="A224" s="17"/>
      <c r="B224" s="93" t="s">
        <v>267</v>
      </c>
      <c r="C224" s="77" t="s">
        <v>8</v>
      </c>
      <c r="D224" s="79">
        <v>17.920000000000002</v>
      </c>
    </row>
    <row r="225" spans="1:4" ht="36" customHeight="1" outlineLevel="1" x14ac:dyDescent="0.25">
      <c r="A225" s="17"/>
      <c r="B225" s="99" t="s">
        <v>207</v>
      </c>
      <c r="C225" s="100" t="s">
        <v>8</v>
      </c>
      <c r="D225" s="101">
        <f>D224*1.02</f>
        <v>18.278400000000001</v>
      </c>
    </row>
    <row r="226" spans="1:4" ht="24.75" customHeight="1" outlineLevel="1" x14ac:dyDescent="0.25">
      <c r="A226" s="17"/>
      <c r="B226" s="67" t="s">
        <v>252</v>
      </c>
      <c r="C226" s="73" t="s">
        <v>120</v>
      </c>
      <c r="D226" s="19">
        <v>418</v>
      </c>
    </row>
    <row r="227" spans="1:4" ht="23.25" customHeight="1" outlineLevel="1" x14ac:dyDescent="0.25">
      <c r="A227" s="17"/>
      <c r="B227" s="99" t="s">
        <v>209</v>
      </c>
      <c r="C227" s="73" t="s">
        <v>200</v>
      </c>
      <c r="D227" s="19">
        <f>D224*12</f>
        <v>215.04000000000002</v>
      </c>
    </row>
    <row r="228" spans="1:4" ht="25.5" customHeight="1" outlineLevel="1" x14ac:dyDescent="0.25">
      <c r="A228" s="17"/>
      <c r="B228" s="99" t="s">
        <v>208</v>
      </c>
      <c r="C228" s="73" t="s">
        <v>200</v>
      </c>
      <c r="D228" s="19">
        <f>D224*0.4</f>
        <v>7.168000000000001</v>
      </c>
    </row>
    <row r="229" spans="1:4" ht="21" customHeight="1" x14ac:dyDescent="0.25">
      <c r="A229" s="17"/>
      <c r="B229" s="16" t="s">
        <v>278</v>
      </c>
      <c r="C229" s="73" t="s">
        <v>210</v>
      </c>
      <c r="D229" s="95">
        <v>26.4</v>
      </c>
    </row>
    <row r="230" spans="1:4" ht="38.25" customHeight="1" x14ac:dyDescent="0.25">
      <c r="A230" s="17" t="s">
        <v>171</v>
      </c>
      <c r="B230" s="108" t="s">
        <v>275</v>
      </c>
      <c r="C230" s="89" t="s">
        <v>7</v>
      </c>
      <c r="D230" s="109" t="s">
        <v>274</v>
      </c>
    </row>
    <row r="231" spans="1:4" x14ac:dyDescent="0.25">
      <c r="A231" s="17"/>
      <c r="B231" s="87" t="s">
        <v>165</v>
      </c>
      <c r="C231" s="77" t="s">
        <v>120</v>
      </c>
      <c r="D231" s="80">
        <v>1024</v>
      </c>
    </row>
    <row r="232" spans="1:4" ht="17.25" customHeight="1" x14ac:dyDescent="0.25">
      <c r="A232" s="17"/>
      <c r="B232" s="87" t="s">
        <v>166</v>
      </c>
      <c r="C232" s="77" t="s">
        <v>120</v>
      </c>
      <c r="D232" s="80">
        <v>1024</v>
      </c>
    </row>
    <row r="233" spans="1:4" ht="22.5" customHeight="1" x14ac:dyDescent="0.25">
      <c r="A233" s="17"/>
      <c r="B233" s="88" t="s">
        <v>273</v>
      </c>
      <c r="C233" s="96" t="s">
        <v>117</v>
      </c>
      <c r="D233" s="97">
        <f>D234+D235</f>
        <v>4.5199999999999996</v>
      </c>
    </row>
    <row r="234" spans="1:4" ht="17.25" customHeight="1" x14ac:dyDescent="0.25">
      <c r="A234" s="17"/>
      <c r="B234" s="67" t="s">
        <v>253</v>
      </c>
      <c r="C234" s="73" t="s">
        <v>117</v>
      </c>
      <c r="D234" s="19">
        <v>4.5</v>
      </c>
    </row>
    <row r="235" spans="1:4" ht="18" customHeight="1" x14ac:dyDescent="0.25">
      <c r="A235" s="17"/>
      <c r="B235" s="67" t="s">
        <v>254</v>
      </c>
      <c r="C235" s="73" t="s">
        <v>117</v>
      </c>
      <c r="D235" s="19">
        <v>0.02</v>
      </c>
    </row>
    <row r="236" spans="1:4" s="13" customFormat="1" ht="21" customHeight="1" x14ac:dyDescent="0.25">
      <c r="A236" s="56"/>
      <c r="B236" s="114" t="s">
        <v>118</v>
      </c>
      <c r="C236" s="58" t="s">
        <v>8</v>
      </c>
      <c r="D236" s="63">
        <v>146.9</v>
      </c>
    </row>
    <row r="237" spans="1:4" s="13" customFormat="1" ht="21" customHeight="1" x14ac:dyDescent="0.25">
      <c r="A237" s="56"/>
      <c r="B237" s="115" t="s">
        <v>150</v>
      </c>
      <c r="C237" s="60" t="s">
        <v>200</v>
      </c>
      <c r="D237" s="61">
        <f>D236*0.17</f>
        <v>24.973000000000003</v>
      </c>
    </row>
    <row r="238" spans="1:4" s="13" customFormat="1" ht="21" customHeight="1" x14ac:dyDescent="0.25">
      <c r="A238" s="56"/>
      <c r="B238" s="115" t="s">
        <v>151</v>
      </c>
      <c r="C238" s="60" t="s">
        <v>200</v>
      </c>
      <c r="D238" s="61">
        <f>D236*0.17*2</f>
        <v>49.946000000000005</v>
      </c>
    </row>
    <row r="239" spans="1:4" ht="33" customHeight="1" x14ac:dyDescent="0.25">
      <c r="A239" s="17" t="s">
        <v>172</v>
      </c>
      <c r="B239" s="108" t="s">
        <v>282</v>
      </c>
      <c r="C239" s="96" t="s">
        <v>162</v>
      </c>
      <c r="D239" s="117">
        <v>6.9</v>
      </c>
    </row>
    <row r="240" spans="1:4" ht="17.25" customHeight="1" x14ac:dyDescent="0.25">
      <c r="A240" s="17"/>
      <c r="B240" s="67" t="s">
        <v>271</v>
      </c>
      <c r="C240" s="92" t="s">
        <v>117</v>
      </c>
      <c r="D240" s="66">
        <v>0.01</v>
      </c>
    </row>
    <row r="241" spans="1:4" ht="30.75" customHeight="1" x14ac:dyDescent="0.25">
      <c r="A241" s="17"/>
      <c r="B241" s="67" t="s">
        <v>270</v>
      </c>
      <c r="C241" s="92" t="s">
        <v>117</v>
      </c>
      <c r="D241" s="66">
        <v>0.06</v>
      </c>
    </row>
    <row r="242" spans="1:4" ht="17.25" customHeight="1" x14ac:dyDescent="0.25">
      <c r="A242" s="17"/>
      <c r="B242" s="67" t="s">
        <v>248</v>
      </c>
      <c r="C242" s="92" t="s">
        <v>200</v>
      </c>
      <c r="D242" s="66">
        <v>2</v>
      </c>
    </row>
    <row r="243" spans="1:4" ht="17.25" customHeight="1" x14ac:dyDescent="0.25">
      <c r="A243" s="17"/>
      <c r="B243" s="67" t="s">
        <v>272</v>
      </c>
      <c r="C243" s="92" t="s">
        <v>117</v>
      </c>
      <c r="D243" s="66">
        <v>0.01</v>
      </c>
    </row>
    <row r="244" spans="1:4" x14ac:dyDescent="0.25">
      <c r="A244" s="17"/>
      <c r="B244" s="67" t="s">
        <v>249</v>
      </c>
      <c r="C244" s="92" t="s">
        <v>120</v>
      </c>
      <c r="D244" s="66">
        <v>18</v>
      </c>
    </row>
    <row r="245" spans="1:4" ht="23.25" customHeight="1" x14ac:dyDescent="0.25">
      <c r="A245" s="129" t="s">
        <v>245</v>
      </c>
      <c r="B245" s="130"/>
      <c r="C245" s="130"/>
      <c r="D245" s="131"/>
    </row>
    <row r="246" spans="1:4" ht="52.5" customHeight="1" x14ac:dyDescent="0.25">
      <c r="A246" s="18" t="s">
        <v>213</v>
      </c>
      <c r="B246" s="98" t="s">
        <v>215</v>
      </c>
      <c r="C246" s="96" t="s">
        <v>162</v>
      </c>
      <c r="D246" s="97">
        <v>37.46</v>
      </c>
    </row>
    <row r="247" spans="1:4" ht="30.75" customHeight="1" outlineLevel="1" x14ac:dyDescent="0.25">
      <c r="A247" s="18"/>
      <c r="B247" s="99" t="s">
        <v>214</v>
      </c>
      <c r="C247" s="73" t="s">
        <v>120</v>
      </c>
      <c r="D247" s="19">
        <v>156</v>
      </c>
    </row>
    <row r="248" spans="1:4" ht="42" customHeight="1" outlineLevel="1" x14ac:dyDescent="0.25">
      <c r="A248" s="18"/>
      <c r="B248" s="99" t="s">
        <v>258</v>
      </c>
      <c r="C248" s="73" t="s">
        <v>162</v>
      </c>
      <c r="D248" s="19">
        <v>112.38</v>
      </c>
    </row>
    <row r="249" spans="1:4" ht="50.25" customHeight="1" outlineLevel="1" x14ac:dyDescent="0.25">
      <c r="A249" s="18"/>
      <c r="B249" s="99" t="s">
        <v>259</v>
      </c>
      <c r="C249" s="73" t="s">
        <v>120</v>
      </c>
      <c r="D249" s="38">
        <v>12</v>
      </c>
    </row>
    <row r="250" spans="1:4" ht="27.75" customHeight="1" outlineLevel="1" x14ac:dyDescent="0.25">
      <c r="A250" s="18"/>
      <c r="B250" s="99" t="s">
        <v>216</v>
      </c>
      <c r="C250" s="73" t="s">
        <v>120</v>
      </c>
      <c r="D250" s="19">
        <v>13</v>
      </c>
    </row>
  </sheetData>
  <mergeCells count="15">
    <mergeCell ref="A245:D245"/>
    <mergeCell ref="A1:D1"/>
    <mergeCell ref="A2:D2"/>
    <mergeCell ref="A3:D3"/>
    <mergeCell ref="B5:D5"/>
    <mergeCell ref="A12:B12"/>
    <mergeCell ref="B6:D6"/>
    <mergeCell ref="B7:D7"/>
    <mergeCell ref="B9:D9"/>
    <mergeCell ref="A193:D193"/>
    <mergeCell ref="A201:D201"/>
    <mergeCell ref="A208:D208"/>
    <mergeCell ref="A161:B161"/>
    <mergeCell ref="A185:B185"/>
    <mergeCell ref="B8:D8"/>
  </mergeCells>
  <phoneticPr fontId="12" type="noConversion"/>
  <pageMargins left="0.39370078740157483" right="0.19685039370078741" top="0.39370078740157483" bottom="0.19685039370078741" header="0.51181102362204722" footer="0.15748031496062992"/>
  <pageSetup paperSize="8" scale="10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(2)</vt:lpstr>
      <vt:lpstr>'Лист1 (2)'!Область_печати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Кашуба Алла Владимировна</dc:creator>
  <cp:lastModifiedBy>Коробова Ирина Олеговна</cp:lastModifiedBy>
  <cp:lastPrinted>2026-02-03T08:45:55Z</cp:lastPrinted>
  <dcterms:created xsi:type="dcterms:W3CDTF">2015-06-05T18:19:34Z</dcterms:created>
  <dcterms:modified xsi:type="dcterms:W3CDTF">2026-04-03T15:19:21Z</dcterms:modified>
</cp:coreProperties>
</file>