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O:\Департамент строительства Термы\СТО\Термы_Смоленск\сметы тендер\Кровля\"/>
    </mc:Choice>
  </mc:AlternateContent>
  <xr:revisionPtr revIDLastSave="0" documentId="13_ncr:1_{A7B1ADC4-B9D6-4FBC-AF3E-5E6F8D037EC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 (2)" sheetId="2" r:id="rId1"/>
    <sheet name="Лист1 (3)" sheetId="4" r:id="rId2"/>
    <sheet name="Лист1" sheetId="3" r:id="rId3"/>
  </sheets>
  <definedNames>
    <definedName name="_xlnm._FilterDatabase" localSheetId="0" hidden="1">'Лист1 (2)'!$A$9:$K$101</definedName>
    <definedName name="_xlnm._FilterDatabase" localSheetId="1" hidden="1">'Лист1 (3)'!$A$9:$E$101</definedName>
    <definedName name="_xlnm.Print_Area" localSheetId="0">'Лист1 (2)'!$A$1:$E$101</definedName>
    <definedName name="_xlnm.Print_Area" localSheetId="1">'Лист1 (3)'!$A$1:$D$101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4" l="1"/>
  <c r="D101" i="4"/>
  <c r="D99" i="4"/>
  <c r="D98" i="4"/>
  <c r="D97" i="4"/>
  <c r="D94" i="4"/>
  <c r="D95" i="4"/>
  <c r="D91" i="4"/>
  <c r="D85" i="4"/>
  <c r="D83" i="4"/>
  <c r="D81" i="4"/>
  <c r="D79" i="4"/>
  <c r="D78" i="4"/>
  <c r="D76" i="4"/>
  <c r="D75" i="4"/>
  <c r="D73" i="4"/>
  <c r="D71" i="4"/>
  <c r="D70" i="4"/>
  <c r="D66" i="4"/>
  <c r="D64" i="4"/>
  <c r="D61" i="4"/>
  <c r="D60" i="4"/>
  <c r="D58" i="4"/>
  <c r="D55" i="4"/>
  <c r="D52" i="4"/>
  <c r="D50" i="4"/>
  <c r="D48" i="4"/>
  <c r="D47" i="4"/>
  <c r="D43" i="4"/>
  <c r="D41" i="4"/>
  <c r="D40" i="4"/>
  <c r="D35" i="4"/>
  <c r="D25" i="4"/>
  <c r="D24" i="4"/>
  <c r="D19" i="4"/>
  <c r="D17" i="4"/>
  <c r="D16" i="4"/>
  <c r="D12" i="4"/>
  <c r="D10" i="4"/>
  <c r="F87" i="2"/>
  <c r="F53" i="2"/>
  <c r="F44" i="2"/>
  <c r="F28" i="2"/>
  <c r="F20" i="2"/>
  <c r="F18" i="2"/>
  <c r="F13" i="2"/>
  <c r="F96" i="2"/>
  <c r="F100" i="2"/>
  <c r="F93" i="2"/>
  <c r="F90" i="2"/>
  <c r="F89" i="2"/>
  <c r="F77" i="2"/>
  <c r="F80" i="2"/>
  <c r="F82" i="2"/>
  <c r="F84" i="2"/>
  <c r="F86" i="2"/>
  <c r="F71" i="2"/>
  <c r="F66" i="2"/>
  <c r="F68" i="2"/>
  <c r="F67" i="2"/>
  <c r="F46" i="2"/>
  <c r="F42" i="2"/>
  <c r="F39" i="2"/>
  <c r="F33" i="2"/>
  <c r="F32" i="2"/>
  <c r="F30" i="2"/>
  <c r="F14" i="2"/>
  <c r="F15" i="2"/>
  <c r="F22" i="2"/>
  <c r="F23" i="2"/>
  <c r="F11" i="2"/>
  <c r="K101" i="2"/>
  <c r="K99" i="2"/>
  <c r="K98" i="2"/>
  <c r="K97" i="2"/>
  <c r="K95" i="2"/>
  <c r="K94" i="2"/>
  <c r="K91" i="2"/>
  <c r="K87" i="2"/>
  <c r="K85" i="2"/>
  <c r="K83" i="2"/>
  <c r="K81" i="2"/>
  <c r="K79" i="2"/>
  <c r="F79" i="2" s="1"/>
  <c r="K78" i="2"/>
  <c r="K76" i="2"/>
  <c r="K75" i="2"/>
  <c r="K71" i="2"/>
  <c r="K66" i="2"/>
  <c r="K62" i="2"/>
  <c r="K61" i="2"/>
  <c r="K60" i="2"/>
  <c r="K56" i="2"/>
  <c r="K52" i="2"/>
  <c r="K50" i="2"/>
  <c r="K48" i="2"/>
  <c r="K47" i="2"/>
  <c r="K46" i="2"/>
  <c r="K43" i="2"/>
  <c r="K40" i="2"/>
  <c r="K36" i="2"/>
  <c r="K35" i="2"/>
  <c r="K31" i="2"/>
  <c r="F31" i="2" s="1"/>
  <c r="K30" i="2"/>
  <c r="K27" i="2"/>
  <c r="K24" i="2"/>
  <c r="K20" i="2"/>
  <c r="K19" i="2"/>
  <c r="K17" i="2"/>
  <c r="K16" i="2"/>
  <c r="K15" i="2"/>
  <c r="K12" i="2"/>
  <c r="D9" i="4" l="1"/>
  <c r="D92" i="2"/>
  <c r="D97" i="2"/>
  <c r="F97" i="2" s="1"/>
  <c r="D94" i="2"/>
  <c r="F94" i="2" s="1"/>
  <c r="D95" i="2" l="1"/>
  <c r="F95" i="2" s="1"/>
  <c r="D98" i="2"/>
  <c r="F98" i="2" s="1"/>
  <c r="D99" i="2"/>
  <c r="F99" i="2" s="1"/>
  <c r="D101" i="2"/>
  <c r="F101" i="2" s="1"/>
  <c r="D44" i="2"/>
  <c r="F43" i="2" s="1"/>
  <c r="D86" i="2" l="1"/>
  <c r="F88" i="2" s="1"/>
  <c r="D62" i="2"/>
  <c r="F62" i="2" s="1"/>
  <c r="D52" i="2"/>
  <c r="F52" i="2" s="1"/>
  <c r="D50" i="2"/>
  <c r="F50" i="2" s="1"/>
  <c r="D48" i="2"/>
  <c r="F48" i="2" s="1"/>
  <c r="D47" i="2"/>
  <c r="F47" i="2" s="1"/>
  <c r="D37" i="2"/>
  <c r="F37" i="2" s="1"/>
  <c r="D21" i="2"/>
  <c r="F21" i="2" s="1"/>
  <c r="D24" i="2" l="1"/>
  <c r="F24" i="2" s="1"/>
  <c r="D89" i="2"/>
  <c r="F91" i="2" s="1"/>
  <c r="D76" i="2"/>
  <c r="F78" i="2" s="1"/>
  <c r="D74" i="2"/>
  <c r="F76" i="2" s="1"/>
  <c r="D65" i="2"/>
  <c r="F65" i="2" s="1"/>
  <c r="D60" i="2"/>
  <c r="F60" i="2" s="1"/>
  <c r="D59" i="2"/>
  <c r="F59" i="2" s="1"/>
  <c r="D35" i="2"/>
  <c r="F35" i="2" s="1"/>
  <c r="D72" i="2" l="1"/>
  <c r="F72" i="2" s="1"/>
  <c r="D58" i="2"/>
  <c r="F58" i="2" s="1"/>
  <c r="D83" i="2"/>
  <c r="F85" i="2" s="1"/>
  <c r="D77" i="2"/>
  <c r="D73" i="2"/>
  <c r="F75" i="2" s="1"/>
  <c r="D79" i="2"/>
  <c r="F81" i="2" s="1"/>
  <c r="D40" i="2" l="1"/>
  <c r="F40" i="2" s="1"/>
  <c r="D19" i="2" l="1"/>
  <c r="F19" i="2" s="1"/>
  <c r="D17" i="2"/>
  <c r="F17" i="2" s="1"/>
  <c r="D16" i="2"/>
  <c r="F16" i="2" s="1"/>
  <c r="D63" i="2"/>
  <c r="D81" i="2"/>
  <c r="F83" i="2" s="1"/>
  <c r="D70" i="2"/>
  <c r="F70" i="2" s="1"/>
  <c r="D69" i="2"/>
  <c r="F69" i="2" s="1"/>
  <c r="D55" i="2"/>
  <c r="F55" i="2" s="1"/>
  <c r="D41" i="2"/>
  <c r="D25" i="2"/>
  <c r="D10" i="2"/>
  <c r="D28" i="2"/>
  <c r="F27" i="2" s="1"/>
  <c r="D13" i="2"/>
  <c r="F12" i="2" s="1"/>
  <c r="D9" i="2" l="1"/>
</calcChain>
</file>

<file path=xl/sharedStrings.xml><?xml version="1.0" encoding="utf-8"?>
<sst xmlns="http://schemas.openxmlformats.org/spreadsheetml/2006/main" count="683" uniqueCount="148">
  <si>
    <t>м3</t>
  </si>
  <si>
    <t>№ п/п</t>
  </si>
  <si>
    <t>Наименование</t>
  </si>
  <si>
    <t>Ед. изм.</t>
  </si>
  <si>
    <t>Кол-во</t>
  </si>
  <si>
    <t>Основание:</t>
  </si>
  <si>
    <t>Объект: «Семейный физкультурно-оздоровительный комплекс «Термолэнд-Дельфин» по адресу: г. Смоленск, ул. Кутузова, д. 2Г</t>
  </si>
  <si>
    <t>Ведомость объемов работ (ВОР)</t>
  </si>
  <si>
    <t>тн</t>
  </si>
  <si>
    <t>пм</t>
  </si>
  <si>
    <t>2.</t>
  </si>
  <si>
    <t>3.</t>
  </si>
  <si>
    <t>1.</t>
  </si>
  <si>
    <t>4.</t>
  </si>
  <si>
    <t>2.2.</t>
  </si>
  <si>
    <t>2.3.</t>
  </si>
  <si>
    <t>1</t>
  </si>
  <si>
    <t>2.1.</t>
  </si>
  <si>
    <t>2.5.</t>
  </si>
  <si>
    <t>3.1.</t>
  </si>
  <si>
    <t>3.2.</t>
  </si>
  <si>
    <t>на выполнение работ по устройству кровельного покрытия здания.</t>
  </si>
  <si>
    <t>Устройство кровли.</t>
  </si>
  <si>
    <t>Паробарьер СФ1000 или аналог</t>
  </si>
  <si>
    <t>м2</t>
  </si>
  <si>
    <t>1.1.</t>
  </si>
  <si>
    <t>1.2.</t>
  </si>
  <si>
    <t>Укладка теплоизоляции из минераловатных плит 2 сл.</t>
  </si>
  <si>
    <t>1 сл. Техноруф Н Проф" (g=100 кг/м3) или аналог толщ. 100 мм</t>
  </si>
  <si>
    <t>1.3.</t>
  </si>
  <si>
    <t>Укладка оклеечной гидроизоляции 1 сл.</t>
  </si>
  <si>
    <t>Укладка пароизоляции с проклеиванием в 1 сл.</t>
  </si>
  <si>
    <t>1.4</t>
  </si>
  <si>
    <t>Устройство парапетной крышки шир. 270 мм</t>
  </si>
  <si>
    <t>1.5.</t>
  </si>
  <si>
    <t>Монтаж утеплителя под парапетную крышку толщ. 50 мм</t>
  </si>
  <si>
    <t>Утеплитель</t>
  </si>
  <si>
    <t>кг</t>
  </si>
  <si>
    <t>2 сл."Техноруф В Экстра" (g=170 кг/м3) или аналог толщ. 100 мм</t>
  </si>
  <si>
    <t>клиновидная изоляция Техноруф Н Проф Клин" (g=120 кг/м3) или аналог  по уклону т олщ 55-80 мм</t>
  </si>
  <si>
    <t>ПВХ мембрана LOGICROOF V-RP с мех креплением Технониколь или аналог</t>
  </si>
  <si>
    <t>Укладка полиэтиленовой пленки 1 сл.</t>
  </si>
  <si>
    <t>Пленка полиэтиленовая 200 мкр.</t>
  </si>
  <si>
    <t>Устройство уклонообразующего слоя из керамзитового гравия с проливкой молочком от 50 до 200 мм</t>
  </si>
  <si>
    <t>Керамзитовый гравий</t>
  </si>
  <si>
    <t>Цементно-песчаный раствор толщ 50 мм</t>
  </si>
  <si>
    <t xml:space="preserve"> Унифлекс Вент ЭПВ" толщиной 3,0/3,7 мм</t>
  </si>
  <si>
    <t>Устройство цементно -песчаной армированной стяжки толщ. 50 мм</t>
  </si>
  <si>
    <t>Сетка дорожная 5Вр-1 100*100 мм, вес 1м2- 3,1 кг</t>
  </si>
  <si>
    <t>Техноэласт Пламя СТОП толщ. 4,2 мм</t>
  </si>
  <si>
    <t>3.3.</t>
  </si>
  <si>
    <t>3.4.</t>
  </si>
  <si>
    <t>3.5.</t>
  </si>
  <si>
    <t>3.6.</t>
  </si>
  <si>
    <t>Устройство парапетной крышки шир. 460 мм</t>
  </si>
  <si>
    <t>4.1.</t>
  </si>
  <si>
    <t>Устройство уклонообразующего слоя из керамзитобетона по уклону толщ от 50 до 200 мм</t>
  </si>
  <si>
    <t>Устройство гидроизоляции в 2 сл. с использование праймера</t>
  </si>
  <si>
    <t xml:space="preserve"> Техноэласт фундамент толщиной 4 мм в 1 сл.  или аналог</t>
  </si>
  <si>
    <t xml:space="preserve"> Техноэласт фундамент толщ. 4 мм в 1 сл. или аналог</t>
  </si>
  <si>
    <t>"XPS ТЕХНОНИКОЛЬ CARBON PROF" толщ 200 мм</t>
  </si>
  <si>
    <t>Укладка утеплителя в 2 сл. и дренажной мембраны</t>
  </si>
  <si>
    <t>мембрана "PLANTER geo" (или аналог) в 1 слой</t>
  </si>
  <si>
    <t>Укладка балласта из гравия толщ 210 мм</t>
  </si>
  <si>
    <t>Щебень гравийный фр. 5-20 мм</t>
  </si>
  <si>
    <t>4.2.</t>
  </si>
  <si>
    <t>4.3.</t>
  </si>
  <si>
    <t>4.4.</t>
  </si>
  <si>
    <t>4.5.</t>
  </si>
  <si>
    <t>4.6.</t>
  </si>
  <si>
    <t>Устройство основания из цементно-песчаной смеси толщ 40 мм</t>
  </si>
  <si>
    <t>Цементно-песчаный раствор</t>
  </si>
  <si>
    <t>4.7.</t>
  </si>
  <si>
    <t>Тротуарная плитка</t>
  </si>
  <si>
    <t>4.8.</t>
  </si>
  <si>
    <t>4.9.</t>
  </si>
  <si>
    <t xml:space="preserve">Утеплитель </t>
  </si>
  <si>
    <t>2.4</t>
  </si>
  <si>
    <t>Укладка тротуарной плитки толщ. 40 мм</t>
  </si>
  <si>
    <t>Мастика битумная кровельная</t>
  </si>
  <si>
    <t xml:space="preserve"> Праймер Технониколь №8, расход 0,45 кг/м2</t>
  </si>
  <si>
    <t>Портландцемент общестроительного назначения бездобавочный М400</t>
  </si>
  <si>
    <t>Песок природный для строительных работ</t>
  </si>
  <si>
    <t xml:space="preserve">Портландцемент общестроительного назначения бездобавочный М400 </t>
  </si>
  <si>
    <t>Укладка мембраны 1 сл.</t>
  </si>
  <si>
    <t>Оцинкованая тонколистовая сталь, толщ 0,7 мм, вес 5,7 кг/м2</t>
  </si>
  <si>
    <t>Оцинкованая тонколистовая сталь,  толщ 0,7 мм, вес 5,7 кг/м2</t>
  </si>
  <si>
    <t>Монтаж утеплителя под парапетную крышку толщ. 50 мм с приклеиванием</t>
  </si>
  <si>
    <t>3.7.</t>
  </si>
  <si>
    <t>Устройство кровли тип ПН 1.1 (основная кровля по фермам), RE 15</t>
  </si>
  <si>
    <t>Устройство кровли тип ПН 1.2 ( кровля по фермам контруклон), RE 15</t>
  </si>
  <si>
    <t>Устройство кровли тип ПН 2 (не эксплуатируемая кровля по ж/б плите), RE45</t>
  </si>
  <si>
    <t>Устройство кровли тип ПН 3 (эксплуатируемая кровля по ж/б плите), RE45</t>
  </si>
  <si>
    <t>5.</t>
  </si>
  <si>
    <t>5.1.</t>
  </si>
  <si>
    <t>5.2.</t>
  </si>
  <si>
    <t>5.3.</t>
  </si>
  <si>
    <t>5.4.</t>
  </si>
  <si>
    <t xml:space="preserve">Утепленные козырьки тип ПН4, RE 15 </t>
  </si>
  <si>
    <t xml:space="preserve">Укладка стального оцинкованного профилированного листа </t>
  </si>
  <si>
    <t>Профлист С10 толщ. 0,8 мм</t>
  </si>
  <si>
    <t>исключаем, данные работы должны быть включены в Конструктив</t>
  </si>
  <si>
    <t>Начальная максимальная цена контракта (НМЦК)</t>
  </si>
  <si>
    <t>на выполнение работ: Архитектурные решения. Устройство кровельного покрытия здания</t>
  </si>
  <si>
    <t>Объект: «Семейный физкультурно-оздоровительный комплекс «Термолэнд-Дельфин»
по адресу: г. Смоленск, ул. Кутузова, д. 2Г</t>
  </si>
  <si>
    <t>Архитектурные решения. Устройство кровли</t>
  </si>
  <si>
    <t>Раздел: 1 Устройство кровли тип ПН 1.1 (основная кровля по фермам)</t>
  </si>
  <si>
    <t>Укладка пароизоляции Паробарьер СФ1000 с проклеиванием битумной мастикой  кровельной в 1 сл.</t>
  </si>
  <si>
    <t>Укладка теплоизоляции из минераловатных плит в 2 слоя: 1 сл. Техноруф Н Проф" (g=100 кг/м3)  толщ. 100 мм и 2 сл."Техноруф В Экстра" (g=170 кг/м3) толщ. 100 мм на мастике битумная кровельная</t>
  </si>
  <si>
    <t>Устройство плоских кровель из ПВХ мембран LOGICROOF V-RP с мех креплением Технониколь</t>
  </si>
  <si>
    <t>1.4.</t>
  </si>
  <si>
    <t>Устройство парапетной крышки из оцинкованой тонколистовой стали 0,7мм шир. 270 мм</t>
  </si>
  <si>
    <t>Оцинкованая тонколистовая сталь 0,7мм</t>
  </si>
  <si>
    <t>Утеплитель под парапетную крышку</t>
  </si>
  <si>
    <t>Раздел: 2 Устройство кровли тип ПН 1.2 ( кровля по фермам контруклон)</t>
  </si>
  <si>
    <t>клиновидная изоляция Техноруф Н Проф Клин" (g=120 кг/м3) или аналог  по уклону толщ 55-80 мм</t>
  </si>
  <si>
    <t>2.4.</t>
  </si>
  <si>
    <t>Раздел: 3 Устройство кровли тип ПН 2 (не эксплуатируемая кровля по ж/б плите)</t>
  </si>
  <si>
    <t>Укладка полиэтиленовой пленки 200 мкр. в 1 слой</t>
  </si>
  <si>
    <t xml:space="preserve">Цементно-песчаный раствор </t>
  </si>
  <si>
    <t>Устройство цементно-песчаной армированной стяжки толщ. 50 мм</t>
  </si>
  <si>
    <t>Устройство гидроизоляции в 2 слоя с использование праймера Технониколь №8</t>
  </si>
  <si>
    <t>Праймер Технониколь №8, расход 0,15 кг/м2</t>
  </si>
  <si>
    <t>Устройство кровель плоских из наплавляемых материалов: в два слоя (Унифлекс Вент ЭПВ" толщиной 3,0/3,7 мм, Техноэласт Пламя СТОП толщ. 4,2 мм)</t>
  </si>
  <si>
    <t>Унифлекс Вент ЭПВ" толщиной 3,0/3,7 мм</t>
  </si>
  <si>
    <t>3.8.</t>
  </si>
  <si>
    <t>Устройство парапетной крышки из оцинкованой тонколистовой стали 0,7мм  шир. 460 мм</t>
  </si>
  <si>
    <t>Раздел: 4 Устройство кровли тип ПН 3 (эксплуатируемая кровля по ж/б плите)</t>
  </si>
  <si>
    <t>Устройство уклонообразующего слоя из керамзитобетона по уклону толщ. от 50 до 200 мм</t>
  </si>
  <si>
    <t>Устройство кровель плоских из наплавляемых материалов: в два слоя (Техноэласт фундамент толщиной 4 мм верхний и нижний слой или аналог)</t>
  </si>
  <si>
    <t>Техноэласт фундамент толщиной 4 мм в 1 сл.  или аналог</t>
  </si>
  <si>
    <t xml:space="preserve">Укладка утеплителя XPS ТЕХНОНИКОЛЬ CARBON PROF толщ 200 мм в 2 слоя и дренажной мембраны "PLANTER geo" </t>
  </si>
  <si>
    <t>Укладка балласта из гравия толщ. 210 мм</t>
  </si>
  <si>
    <t>Устройство основания из цементно-песчаной смеси толщ. 40 мм</t>
  </si>
  <si>
    <t>Цементно-песчаный раствор М150</t>
  </si>
  <si>
    <t>4.10.</t>
  </si>
  <si>
    <t>Тротуарная плитка 200*200 толщ. 40 мм</t>
  </si>
  <si>
    <t>4.11.</t>
  </si>
  <si>
    <t>4.12.</t>
  </si>
  <si>
    <t>Раздел: 5. Утепленные козырьки тип ПН4, RE 15</t>
  </si>
  <si>
    <t>исправить на 1349,08</t>
  </si>
  <si>
    <t>Огрунтовка цементно-песчаной стяжки</t>
  </si>
  <si>
    <t>Устройство кровель плоских из наплавляемых материалов в два слоя (Унифлекс Вент ЭПВ" толщиной 3,0/3,7 мм, Техноэласт Пламя СТОП толщ. 4,2 мм)</t>
  </si>
  <si>
    <t>Устройство кровель плоских из наплавляемых материалов: в два слоя (Техноэласт фундамент толщиной по 4 мм верхний и нижний слой или аналог)</t>
  </si>
  <si>
    <t xml:space="preserve">ПВХ мембрана LOGICROOF V-RP с мех креплением дюбелями </t>
  </si>
  <si>
    <t>Укладка мембраны 1 сл.  с мех креплением дюбелями (узел Технониколь) или аналог</t>
  </si>
  <si>
    <t>Укладка мембраны 1 сл.с мех креплением дюбелями (узел Технониколь) или аналог</t>
  </si>
  <si>
    <t>Укладка мембраны 1 сл. с мех креплением дюбелями (узел Технониколь) или аналог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</si>
</sst>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00"/>
  </numFmts>
  <fonts count="2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scheme val="minor"/>
    </font>
    <font>
      <i/>
      <sz val="12"/>
      <color rgb="FFFF0000"/>
      <name val="Times New Roman"/>
      <family val="1"/>
      <charset val="204"/>
    </font>
    <font>
      <i/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1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10"/>
      <color rgb="FF0070C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24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" fontId="6" fillId="0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2" fontId="8" fillId="0" borderId="0" xfId="0" applyNumberFormat="1" applyFont="1" applyFill="1" applyAlignment="1">
      <alignment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65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6" fontId="9" fillId="4" borderId="1" xfId="0" applyNumberFormat="1" applyFont="1" applyFill="1" applyBorder="1" applyAlignment="1">
      <alignment horizontal="center" vertical="center"/>
    </xf>
    <xf numFmtId="49" fontId="1" fillId="4" borderId="1" xfId="1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11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2" fontId="8" fillId="3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49" fontId="16" fillId="4" borderId="1" xfId="1" applyNumberFormat="1" applyFont="1" applyFill="1" applyBorder="1" applyAlignment="1">
      <alignment vertical="center" wrapText="1"/>
    </xf>
    <xf numFmtId="0" fontId="16" fillId="6" borderId="1" xfId="2" applyFont="1" applyFill="1" applyBorder="1"/>
    <xf numFmtId="0" fontId="16" fillId="3" borderId="1" xfId="2" applyFont="1" applyFill="1" applyBorder="1" applyAlignment="1">
      <alignment horizontal="center"/>
    </xf>
    <xf numFmtId="0" fontId="21" fillId="0" borderId="1" xfId="0" applyFont="1" applyBorder="1" applyAlignment="1">
      <alignment vertical="center" wrapText="1"/>
    </xf>
    <xf numFmtId="0" fontId="16" fillId="3" borderId="1" xfId="2" applyFont="1" applyFill="1" applyBorder="1" applyAlignment="1">
      <alignment horizontal="center" vertical="center"/>
    </xf>
    <xf numFmtId="0" fontId="17" fillId="0" borderId="1" xfId="2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17" fillId="0" borderId="1" xfId="2" applyFont="1" applyBorder="1" applyAlignment="1">
      <alignment vertical="center" wrapText="1"/>
    </xf>
    <xf numFmtId="16" fontId="16" fillId="0" borderId="1" xfId="2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16" fontId="6" fillId="0" borderId="1" xfId="0" applyNumberFormat="1" applyFont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166" fontId="26" fillId="0" borderId="0" xfId="0" applyNumberFormat="1" applyFont="1" applyFill="1" applyAlignment="1">
      <alignment vertical="center"/>
    </xf>
    <xf numFmtId="166" fontId="20" fillId="6" borderId="1" xfId="0" applyNumberFormat="1" applyFont="1" applyFill="1" applyBorder="1" applyAlignment="1">
      <alignment horizontal="center" vertical="center"/>
    </xf>
    <xf numFmtId="4" fontId="16" fillId="3" borderId="1" xfId="2" applyNumberFormat="1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4" fontId="17" fillId="3" borderId="1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6" fillId="6" borderId="1" xfId="2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</cellXfs>
  <cellStyles count="3">
    <cellStyle name="Normal" xfId="2" xr:uid="{FA60F43A-3D3F-4CDF-B04D-AAB87A931166}"/>
    <cellStyle name="Обычный" xfId="0" builtinId="0"/>
    <cellStyle name="Обычный 2 6" xfId="1" xr:uid="{AAD5B3BB-2837-4999-8AA3-A3597F9AB74A}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9E3D-B10A-4780-90F2-A91D761DE069}">
  <sheetPr>
    <outlinePr summaryBelow="0" summaryRight="0"/>
  </sheetPr>
  <dimension ref="A1:K101"/>
  <sheetViews>
    <sheetView view="pageBreakPreview" topLeftCell="C1" zoomScaleNormal="85" zoomScaleSheetLayoutView="100" workbookViewId="0">
      <selection activeCell="H91" sqref="H91"/>
    </sheetView>
  </sheetViews>
  <sheetFormatPr defaultRowHeight="15.75" outlineLevelRow="1" x14ac:dyDescent="0.25"/>
  <cols>
    <col min="1" max="1" width="6.85546875" style="3" customWidth="1"/>
    <col min="2" max="2" width="78.5703125" style="4" customWidth="1"/>
    <col min="3" max="3" width="8" style="5" bestFit="1" customWidth="1"/>
    <col min="4" max="4" width="13.28515625" style="9" customWidth="1"/>
    <col min="5" max="5" width="46.7109375" style="1" customWidth="1"/>
    <col min="6" max="6" width="10.140625" style="1" customWidth="1"/>
    <col min="7" max="7" width="6.28515625" style="1" customWidth="1"/>
    <col min="8" max="8" width="9.140625" style="77"/>
    <col min="9" max="9" width="80.5703125" style="78" customWidth="1"/>
    <col min="10" max="10" width="8.5703125" style="79" bestFit="1" customWidth="1"/>
    <col min="11" max="11" width="13.28515625" style="79" customWidth="1"/>
    <col min="12" max="16384" width="9.140625" style="1"/>
  </cols>
  <sheetData>
    <row r="1" spans="1:11" x14ac:dyDescent="0.25">
      <c r="A1" s="120" t="s">
        <v>7</v>
      </c>
      <c r="B1" s="120"/>
      <c r="C1" s="120"/>
      <c r="D1" s="120"/>
      <c r="H1" s="123" t="s">
        <v>102</v>
      </c>
      <c r="I1" s="123"/>
      <c r="J1" s="123"/>
      <c r="K1" s="123"/>
    </row>
    <row r="2" spans="1:11" ht="33.75" customHeight="1" x14ac:dyDescent="0.25">
      <c r="A2" s="120" t="s">
        <v>21</v>
      </c>
      <c r="B2" s="120"/>
      <c r="C2" s="120"/>
      <c r="D2" s="120"/>
      <c r="H2" s="123" t="s">
        <v>103</v>
      </c>
      <c r="I2" s="123"/>
      <c r="J2" s="123"/>
      <c r="K2" s="123"/>
    </row>
    <row r="3" spans="1:11" s="2" customFormat="1" ht="7.5" customHeight="1" x14ac:dyDescent="0.25">
      <c r="A3" s="120"/>
      <c r="B3" s="120"/>
      <c r="C3" s="120"/>
      <c r="D3" s="120"/>
    </row>
    <row r="4" spans="1:11" s="14" customFormat="1" ht="35.25" customHeight="1" x14ac:dyDescent="0.25">
      <c r="A4" s="120" t="s">
        <v>6</v>
      </c>
      <c r="B4" s="120"/>
      <c r="C4" s="120"/>
      <c r="D4" s="120"/>
      <c r="G4" s="65"/>
      <c r="H4" s="123" t="s">
        <v>104</v>
      </c>
      <c r="I4" s="123"/>
      <c r="J4" s="123"/>
      <c r="K4" s="123"/>
    </row>
    <row r="5" spans="1:11" x14ac:dyDescent="0.25">
      <c r="B5" s="4" t="s">
        <v>5</v>
      </c>
      <c r="D5" s="6"/>
      <c r="H5" s="123"/>
      <c r="I5" s="123"/>
      <c r="J5" s="123"/>
      <c r="K5" s="123"/>
    </row>
    <row r="6" spans="1:11" ht="24" customHeight="1" x14ac:dyDescent="0.25">
      <c r="A6" s="3" t="s">
        <v>16</v>
      </c>
      <c r="B6" s="121"/>
      <c r="C6" s="121"/>
      <c r="D6" s="121"/>
      <c r="I6" s="78" t="s">
        <v>5</v>
      </c>
      <c r="K6" s="80"/>
    </row>
    <row r="7" spans="1:11" ht="11.25" customHeight="1" x14ac:dyDescent="0.25">
      <c r="B7" s="26"/>
      <c r="C7" s="26"/>
      <c r="D7" s="26"/>
    </row>
    <row r="8" spans="1:11" s="13" customFormat="1" ht="28.5" x14ac:dyDescent="0.25">
      <c r="A8" s="10" t="s">
        <v>1</v>
      </c>
      <c r="B8" s="11" t="s">
        <v>2</v>
      </c>
      <c r="C8" s="11" t="s">
        <v>3</v>
      </c>
      <c r="D8" s="12" t="s">
        <v>4</v>
      </c>
      <c r="H8" s="81" t="s">
        <v>1</v>
      </c>
      <c r="I8" s="82" t="s">
        <v>2</v>
      </c>
      <c r="J8" s="82" t="s">
        <v>3</v>
      </c>
      <c r="K8" s="82" t="s">
        <v>4</v>
      </c>
    </row>
    <row r="9" spans="1:11" s="13" customFormat="1" ht="20.25" customHeight="1" x14ac:dyDescent="0.25">
      <c r="A9" s="22"/>
      <c r="B9" s="23" t="s">
        <v>22</v>
      </c>
      <c r="C9" s="24" t="s">
        <v>24</v>
      </c>
      <c r="D9" s="25">
        <f>D10+D25+D41+D63</f>
        <v>3788.3199999999997</v>
      </c>
      <c r="H9" s="83"/>
      <c r="I9" s="84" t="s">
        <v>105</v>
      </c>
      <c r="J9" s="83"/>
      <c r="K9" s="83"/>
    </row>
    <row r="10" spans="1:11" s="7" customFormat="1" ht="24.75" customHeight="1" x14ac:dyDescent="0.2">
      <c r="A10" s="51" t="s">
        <v>12</v>
      </c>
      <c r="B10" s="52" t="s">
        <v>89</v>
      </c>
      <c r="C10" s="53" t="s">
        <v>24</v>
      </c>
      <c r="D10" s="54">
        <f>D11</f>
        <v>1225.8399999999999</v>
      </c>
      <c r="H10" s="122" t="s">
        <v>106</v>
      </c>
      <c r="I10" s="122"/>
      <c r="J10" s="85"/>
      <c r="K10" s="107"/>
    </row>
    <row r="11" spans="1:11" s="7" customFormat="1" ht="25.5" outlineLevel="1" x14ac:dyDescent="0.2">
      <c r="A11" s="8" t="s">
        <v>25</v>
      </c>
      <c r="B11" s="55" t="s">
        <v>31</v>
      </c>
      <c r="C11" s="31" t="s">
        <v>24</v>
      </c>
      <c r="D11" s="35">
        <v>1225.8399999999999</v>
      </c>
      <c r="E11" s="27"/>
      <c r="F11" s="106">
        <f>K11-D11</f>
        <v>0</v>
      </c>
      <c r="H11" s="86" t="s">
        <v>25</v>
      </c>
      <c r="I11" s="87" t="s">
        <v>107</v>
      </c>
      <c r="J11" s="88" t="s">
        <v>24</v>
      </c>
      <c r="K11" s="108">
        <v>1225.8399999999999</v>
      </c>
    </row>
    <row r="12" spans="1:11" s="7" customFormat="1" outlineLevel="1" x14ac:dyDescent="0.2">
      <c r="A12" s="8"/>
      <c r="B12" s="57" t="s">
        <v>79</v>
      </c>
      <c r="C12" s="29" t="s">
        <v>8</v>
      </c>
      <c r="D12" s="30">
        <v>2.403</v>
      </c>
      <c r="E12" s="27"/>
      <c r="F12" s="106">
        <f>K12-D13</f>
        <v>0</v>
      </c>
      <c r="H12" s="89"/>
      <c r="I12" s="90" t="s">
        <v>23</v>
      </c>
      <c r="J12" s="91" t="s">
        <v>24</v>
      </c>
      <c r="K12" s="109">
        <f>K11*1.1</f>
        <v>1348.424</v>
      </c>
    </row>
    <row r="13" spans="1:11" s="7" customFormat="1" outlineLevel="1" x14ac:dyDescent="0.2">
      <c r="A13" s="8"/>
      <c r="B13" s="57" t="s">
        <v>23</v>
      </c>
      <c r="C13" s="29" t="s">
        <v>24</v>
      </c>
      <c r="D13" s="39">
        <f>D11*1.1</f>
        <v>1348.424</v>
      </c>
      <c r="E13" s="27"/>
      <c r="F13" s="106">
        <f>K13-D12</f>
        <v>0</v>
      </c>
      <c r="H13" s="89"/>
      <c r="I13" s="90" t="s">
        <v>79</v>
      </c>
      <c r="J13" s="91" t="s">
        <v>8</v>
      </c>
      <c r="K13" s="110">
        <v>2.403</v>
      </c>
    </row>
    <row r="14" spans="1:11" s="7" customFormat="1" ht="38.25" outlineLevel="1" x14ac:dyDescent="0.2">
      <c r="A14" s="8" t="s">
        <v>26</v>
      </c>
      <c r="B14" s="56" t="s">
        <v>27</v>
      </c>
      <c r="C14" s="31" t="s">
        <v>24</v>
      </c>
      <c r="D14" s="35">
        <v>1225.8399999999999</v>
      </c>
      <c r="E14" s="27"/>
      <c r="F14" s="106">
        <f t="shared" ref="F14:F24" si="0">K14-D14</f>
        <v>0</v>
      </c>
      <c r="H14" s="92" t="s">
        <v>26</v>
      </c>
      <c r="I14" s="93" t="s">
        <v>108</v>
      </c>
      <c r="J14" s="94" t="s">
        <v>24</v>
      </c>
      <c r="K14" s="111">
        <v>1225.8399999999999</v>
      </c>
    </row>
    <row r="15" spans="1:11" s="7" customFormat="1" outlineLevel="1" x14ac:dyDescent="0.2">
      <c r="A15" s="8"/>
      <c r="B15" s="57" t="s">
        <v>79</v>
      </c>
      <c r="C15" s="29" t="s">
        <v>8</v>
      </c>
      <c r="D15" s="30">
        <v>4.9279999999999999</v>
      </c>
      <c r="E15" s="27"/>
      <c r="F15" s="106">
        <f t="shared" si="0"/>
        <v>0</v>
      </c>
      <c r="H15" s="89"/>
      <c r="I15" s="95" t="s">
        <v>79</v>
      </c>
      <c r="J15" s="91" t="s">
        <v>8</v>
      </c>
      <c r="K15" s="110">
        <f>2.464+2.464</f>
        <v>4.9279999999999999</v>
      </c>
    </row>
    <row r="16" spans="1:11" ht="21" customHeight="1" outlineLevel="1" x14ac:dyDescent="0.2">
      <c r="A16" s="19"/>
      <c r="B16" s="58" t="s">
        <v>28</v>
      </c>
      <c r="C16" s="43" t="s">
        <v>0</v>
      </c>
      <c r="D16" s="44">
        <f>D14*1.03*0.1</f>
        <v>126.26152</v>
      </c>
      <c r="F16" s="106">
        <f t="shared" si="0"/>
        <v>0</v>
      </c>
      <c r="H16" s="89"/>
      <c r="I16" s="95" t="s">
        <v>28</v>
      </c>
      <c r="J16" s="91" t="s">
        <v>0</v>
      </c>
      <c r="K16" s="112">
        <f>K14*0.103</f>
        <v>126.26151999999999</v>
      </c>
    </row>
    <row r="17" spans="1:11" outlineLevel="1" x14ac:dyDescent="0.2">
      <c r="A17" s="15"/>
      <c r="B17" s="58" t="s">
        <v>38</v>
      </c>
      <c r="C17" s="43" t="s">
        <v>0</v>
      </c>
      <c r="D17" s="44">
        <f>D14*1.03*0.1</f>
        <v>126.26152</v>
      </c>
      <c r="F17" s="106">
        <f t="shared" si="0"/>
        <v>0</v>
      </c>
      <c r="H17" s="89"/>
      <c r="I17" s="95" t="s">
        <v>38</v>
      </c>
      <c r="J17" s="91" t="s">
        <v>0</v>
      </c>
      <c r="K17" s="112">
        <f>K14*0.103</f>
        <v>126.26151999999999</v>
      </c>
    </row>
    <row r="18" spans="1:11" ht="25.5" outlineLevel="1" x14ac:dyDescent="0.25">
      <c r="A18" s="19" t="s">
        <v>29</v>
      </c>
      <c r="B18" s="68" t="s">
        <v>30</v>
      </c>
      <c r="C18" s="18" t="s">
        <v>24</v>
      </c>
      <c r="D18" s="76">
        <v>1225.8399999999999</v>
      </c>
      <c r="E18" s="105" t="s">
        <v>140</v>
      </c>
      <c r="F18" s="106">
        <f>K18-D18</f>
        <v>123.24000000000001</v>
      </c>
      <c r="H18" s="92" t="s">
        <v>29</v>
      </c>
      <c r="I18" s="87" t="s">
        <v>109</v>
      </c>
      <c r="J18" s="94" t="s">
        <v>24</v>
      </c>
      <c r="K18" s="113">
        <v>1349.08</v>
      </c>
    </row>
    <row r="19" spans="1:11" ht="25.5" customHeight="1" outlineLevel="1" x14ac:dyDescent="0.2">
      <c r="A19" s="15"/>
      <c r="B19" s="16" t="s">
        <v>40</v>
      </c>
      <c r="C19" s="17" t="s">
        <v>24</v>
      </c>
      <c r="D19" s="45">
        <f>D18*1.14</f>
        <v>1397.4575999999997</v>
      </c>
      <c r="F19" s="106">
        <f>K19-D19</f>
        <v>140.49360000000001</v>
      </c>
      <c r="H19" s="89"/>
      <c r="I19" s="96" t="s">
        <v>40</v>
      </c>
      <c r="J19" s="91" t="s">
        <v>24</v>
      </c>
      <c r="K19" s="114">
        <f>K18*1.14</f>
        <v>1537.9511999999997</v>
      </c>
    </row>
    <row r="20" spans="1:11" ht="25.5" outlineLevel="1" x14ac:dyDescent="0.25">
      <c r="A20" s="19" t="s">
        <v>32</v>
      </c>
      <c r="B20" s="32" t="s">
        <v>33</v>
      </c>
      <c r="C20" s="18" t="s">
        <v>9</v>
      </c>
      <c r="D20" s="33">
        <v>123.22</v>
      </c>
      <c r="F20" s="106">
        <f>K20-D20</f>
        <v>-89.950599999999994</v>
      </c>
      <c r="H20" s="92" t="s">
        <v>110</v>
      </c>
      <c r="I20" s="87" t="s">
        <v>111</v>
      </c>
      <c r="J20" s="94" t="s">
        <v>24</v>
      </c>
      <c r="K20" s="111">
        <f>123.22*0.27</f>
        <v>33.269400000000005</v>
      </c>
    </row>
    <row r="21" spans="1:11" ht="21" customHeight="1" outlineLevel="1" x14ac:dyDescent="0.2">
      <c r="A21" s="19"/>
      <c r="B21" s="42" t="s">
        <v>85</v>
      </c>
      <c r="C21" s="17" t="s">
        <v>8</v>
      </c>
      <c r="D21" s="28">
        <f>1.53*D20/1000</f>
        <v>0.18852659999999999</v>
      </c>
      <c r="E21" s="41"/>
      <c r="F21" s="106">
        <f>K21-D21</f>
        <v>4.734000000000127E-4</v>
      </c>
      <c r="H21" s="89"/>
      <c r="I21" s="97" t="s">
        <v>112</v>
      </c>
      <c r="J21" s="98" t="s">
        <v>8</v>
      </c>
      <c r="K21" s="110">
        <v>0.189</v>
      </c>
    </row>
    <row r="22" spans="1:11" outlineLevel="1" x14ac:dyDescent="0.25">
      <c r="A22" s="19" t="s">
        <v>34</v>
      </c>
      <c r="B22" s="32" t="s">
        <v>87</v>
      </c>
      <c r="C22" s="18" t="s">
        <v>24</v>
      </c>
      <c r="D22" s="38">
        <v>283.41000000000003</v>
      </c>
      <c r="F22" s="106">
        <f t="shared" si="0"/>
        <v>0</v>
      </c>
      <c r="H22" s="92" t="s">
        <v>34</v>
      </c>
      <c r="I22" s="99" t="s">
        <v>35</v>
      </c>
      <c r="J22" s="94" t="s">
        <v>24</v>
      </c>
      <c r="K22" s="115">
        <v>283.41000000000003</v>
      </c>
    </row>
    <row r="23" spans="1:11" outlineLevel="1" x14ac:dyDescent="0.2">
      <c r="A23" s="19"/>
      <c r="B23" s="42" t="s">
        <v>79</v>
      </c>
      <c r="C23" s="43" t="s">
        <v>8</v>
      </c>
      <c r="D23" s="47">
        <v>0.56999999999999995</v>
      </c>
      <c r="F23" s="106">
        <f t="shared" si="0"/>
        <v>0</v>
      </c>
      <c r="H23" s="89"/>
      <c r="I23" s="100" t="s">
        <v>79</v>
      </c>
      <c r="J23" s="98" t="s">
        <v>8</v>
      </c>
      <c r="K23" s="110">
        <v>0.56999999999999995</v>
      </c>
    </row>
    <row r="24" spans="1:11" outlineLevel="1" x14ac:dyDescent="0.2">
      <c r="A24" s="20"/>
      <c r="B24" s="16" t="s">
        <v>36</v>
      </c>
      <c r="C24" s="43" t="s">
        <v>0</v>
      </c>
      <c r="D24" s="45">
        <f>D22*0.0515</f>
        <v>14.595615</v>
      </c>
      <c r="E24" s="41"/>
      <c r="F24" s="106">
        <f t="shared" si="0"/>
        <v>0</v>
      </c>
      <c r="H24" s="89"/>
      <c r="I24" s="97" t="s">
        <v>113</v>
      </c>
      <c r="J24" s="98" t="s">
        <v>0</v>
      </c>
      <c r="K24" s="112">
        <f>K22*0.0515</f>
        <v>14.595615</v>
      </c>
    </row>
    <row r="25" spans="1:11" s="7" customFormat="1" ht="22.5" customHeight="1" x14ac:dyDescent="0.2">
      <c r="A25" s="51" t="s">
        <v>10</v>
      </c>
      <c r="B25" s="52" t="s">
        <v>90</v>
      </c>
      <c r="C25" s="53" t="s">
        <v>24</v>
      </c>
      <c r="D25" s="54">
        <f>D26</f>
        <v>995.63</v>
      </c>
      <c r="H25" s="122" t="s">
        <v>114</v>
      </c>
      <c r="I25" s="122"/>
      <c r="J25" s="85"/>
      <c r="K25" s="107"/>
    </row>
    <row r="26" spans="1:11" s="7" customFormat="1" ht="19.5" customHeight="1" outlineLevel="1" x14ac:dyDescent="0.2">
      <c r="A26" s="8" t="s">
        <v>17</v>
      </c>
      <c r="B26" s="55" t="s">
        <v>31</v>
      </c>
      <c r="C26" s="31" t="s">
        <v>24</v>
      </c>
      <c r="D26" s="35">
        <v>995.63</v>
      </c>
      <c r="E26" s="27"/>
      <c r="H26" s="86" t="s">
        <v>17</v>
      </c>
      <c r="I26" s="87" t="s">
        <v>107</v>
      </c>
      <c r="J26" s="88" t="s">
        <v>24</v>
      </c>
      <c r="K26" s="111">
        <v>995.63</v>
      </c>
    </row>
    <row r="27" spans="1:11" s="7" customFormat="1" outlineLevel="1" x14ac:dyDescent="0.2">
      <c r="A27" s="8"/>
      <c r="B27" s="57" t="s">
        <v>79</v>
      </c>
      <c r="C27" s="29" t="s">
        <v>8</v>
      </c>
      <c r="D27" s="30">
        <v>1.9510000000000001</v>
      </c>
      <c r="E27" s="27"/>
      <c r="F27" s="106">
        <f>K27-D28</f>
        <v>0</v>
      </c>
      <c r="H27" s="89"/>
      <c r="I27" s="90" t="s">
        <v>23</v>
      </c>
      <c r="J27" s="91" t="s">
        <v>24</v>
      </c>
      <c r="K27" s="109">
        <f>K26*1.1</f>
        <v>1095.193</v>
      </c>
    </row>
    <row r="28" spans="1:11" s="7" customFormat="1" outlineLevel="1" x14ac:dyDescent="0.2">
      <c r="A28" s="8"/>
      <c r="B28" s="57" t="s">
        <v>23</v>
      </c>
      <c r="C28" s="29" t="s">
        <v>24</v>
      </c>
      <c r="D28" s="39">
        <f>D26*1.1</f>
        <v>1095.193</v>
      </c>
      <c r="E28" s="27"/>
      <c r="F28" s="106">
        <f>K28-D27</f>
        <v>0</v>
      </c>
      <c r="H28" s="89"/>
      <c r="I28" s="90" t="s">
        <v>79</v>
      </c>
      <c r="J28" s="91" t="s">
        <v>8</v>
      </c>
      <c r="K28" s="110">
        <v>1.9510000000000001</v>
      </c>
    </row>
    <row r="29" spans="1:11" s="7" customFormat="1" ht="38.25" outlineLevel="1" x14ac:dyDescent="0.2">
      <c r="A29" s="8" t="s">
        <v>14</v>
      </c>
      <c r="B29" s="56" t="s">
        <v>27</v>
      </c>
      <c r="C29" s="31" t="s">
        <v>24</v>
      </c>
      <c r="D29" s="35">
        <v>995.63</v>
      </c>
      <c r="E29" s="27"/>
      <c r="H29" s="92" t="s">
        <v>14</v>
      </c>
      <c r="I29" s="93" t="s">
        <v>108</v>
      </c>
      <c r="J29" s="94" t="s">
        <v>24</v>
      </c>
      <c r="K29" s="111">
        <v>995.63</v>
      </c>
    </row>
    <row r="30" spans="1:11" s="7" customFormat="1" outlineLevel="1" x14ac:dyDescent="0.2">
      <c r="A30" s="8"/>
      <c r="B30" s="57" t="s">
        <v>79</v>
      </c>
      <c r="C30" s="29" t="s">
        <v>8</v>
      </c>
      <c r="D30" s="30">
        <v>6.0030000000000001</v>
      </c>
      <c r="E30" s="27"/>
      <c r="F30" s="106">
        <f t="shared" ref="F30:F33" si="1">K30-D30</f>
        <v>0</v>
      </c>
      <c r="H30" s="89"/>
      <c r="I30" s="95" t="s">
        <v>79</v>
      </c>
      <c r="J30" s="91" t="s">
        <v>8</v>
      </c>
      <c r="K30" s="110">
        <f>2.001+4.002</f>
        <v>6.0030000000000001</v>
      </c>
    </row>
    <row r="31" spans="1:11" ht="21" customHeight="1" outlineLevel="1" x14ac:dyDescent="0.2">
      <c r="A31" s="19"/>
      <c r="B31" s="58" t="s">
        <v>28</v>
      </c>
      <c r="C31" s="17" t="s">
        <v>0</v>
      </c>
      <c r="D31" s="36">
        <v>102.55</v>
      </c>
      <c r="F31" s="106">
        <f>K31-D31</f>
        <v>-1.1000000000649379E-4</v>
      </c>
      <c r="H31" s="89"/>
      <c r="I31" s="95" t="s">
        <v>28</v>
      </c>
      <c r="J31" s="91" t="s">
        <v>0</v>
      </c>
      <c r="K31" s="112">
        <f>K29*0.103</f>
        <v>102.54988999999999</v>
      </c>
    </row>
    <row r="32" spans="1:11" ht="35.25" customHeight="1" outlineLevel="1" x14ac:dyDescent="0.2">
      <c r="A32" s="19"/>
      <c r="B32" s="58" t="s">
        <v>39</v>
      </c>
      <c r="C32" s="17" t="s">
        <v>0</v>
      </c>
      <c r="D32" s="36">
        <v>69.69</v>
      </c>
      <c r="F32" s="106">
        <f t="shared" si="1"/>
        <v>0</v>
      </c>
      <c r="H32" s="89"/>
      <c r="I32" s="95" t="s">
        <v>115</v>
      </c>
      <c r="J32" s="91" t="s">
        <v>0</v>
      </c>
      <c r="K32" s="112">
        <v>69.69</v>
      </c>
    </row>
    <row r="33" spans="1:11" ht="21.75" customHeight="1" outlineLevel="1" x14ac:dyDescent="0.2">
      <c r="A33" s="15"/>
      <c r="B33" s="58" t="s">
        <v>38</v>
      </c>
      <c r="C33" s="17" t="s">
        <v>0</v>
      </c>
      <c r="D33" s="36">
        <v>49.78</v>
      </c>
      <c r="F33" s="106">
        <f t="shared" si="1"/>
        <v>0</v>
      </c>
      <c r="H33" s="89"/>
      <c r="I33" s="95" t="s">
        <v>38</v>
      </c>
      <c r="J33" s="91" t="s">
        <v>0</v>
      </c>
      <c r="K33" s="112">
        <v>49.78</v>
      </c>
    </row>
    <row r="34" spans="1:11" ht="25.5" outlineLevel="1" x14ac:dyDescent="0.25">
      <c r="A34" s="19" t="s">
        <v>15</v>
      </c>
      <c r="B34" s="32" t="s">
        <v>84</v>
      </c>
      <c r="C34" s="18" t="s">
        <v>24</v>
      </c>
      <c r="D34" s="38">
        <v>1419.11</v>
      </c>
      <c r="H34" s="92" t="s">
        <v>15</v>
      </c>
      <c r="I34" s="87" t="s">
        <v>109</v>
      </c>
      <c r="J34" s="94" t="s">
        <v>24</v>
      </c>
      <c r="K34" s="116">
        <v>1419.11</v>
      </c>
    </row>
    <row r="35" spans="1:11" ht="24.75" customHeight="1" outlineLevel="1" x14ac:dyDescent="0.2">
      <c r="A35" s="15"/>
      <c r="B35" s="16" t="s">
        <v>40</v>
      </c>
      <c r="C35" s="17" t="s">
        <v>24</v>
      </c>
      <c r="D35" s="36">
        <f>D34*1.1409</f>
        <v>1619.0625989999999</v>
      </c>
      <c r="F35" s="106">
        <f t="shared" ref="F35" si="2">K35-D35</f>
        <v>0</v>
      </c>
      <c r="H35" s="89"/>
      <c r="I35" s="96" t="s">
        <v>40</v>
      </c>
      <c r="J35" s="91" t="s">
        <v>24</v>
      </c>
      <c r="K35" s="114">
        <f>K34*1.1409</f>
        <v>1619.0625989999999</v>
      </c>
    </row>
    <row r="36" spans="1:11" ht="20.25" customHeight="1" outlineLevel="1" x14ac:dyDescent="0.25">
      <c r="A36" s="19" t="s">
        <v>77</v>
      </c>
      <c r="B36" s="32" t="s">
        <v>33</v>
      </c>
      <c r="C36" s="18" t="s">
        <v>9</v>
      </c>
      <c r="D36" s="37">
        <v>117.86</v>
      </c>
      <c r="H36" s="92" t="s">
        <v>116</v>
      </c>
      <c r="I36" s="87" t="s">
        <v>111</v>
      </c>
      <c r="J36" s="94" t="s">
        <v>24</v>
      </c>
      <c r="K36" s="111">
        <f>117.86*0.27</f>
        <v>31.822200000000002</v>
      </c>
    </row>
    <row r="37" spans="1:11" ht="16.5" customHeight="1" outlineLevel="1" x14ac:dyDescent="0.2">
      <c r="A37" s="19"/>
      <c r="B37" s="48" t="s">
        <v>86</v>
      </c>
      <c r="C37" s="49" t="s">
        <v>8</v>
      </c>
      <c r="D37" s="47">
        <f>1.539*D36/1000</f>
        <v>0.18138653999999999</v>
      </c>
      <c r="E37" s="41"/>
      <c r="F37" s="106">
        <f t="shared" ref="F37" si="3">K37-D37</f>
        <v>-3.8653999999999078E-4</v>
      </c>
      <c r="H37" s="89"/>
      <c r="I37" s="97" t="s">
        <v>112</v>
      </c>
      <c r="J37" s="98" t="s">
        <v>8</v>
      </c>
      <c r="K37" s="110">
        <v>0.18099999999999999</v>
      </c>
    </row>
    <row r="38" spans="1:11" outlineLevel="1" x14ac:dyDescent="0.25">
      <c r="A38" s="19" t="s">
        <v>18</v>
      </c>
      <c r="B38" s="32" t="s">
        <v>87</v>
      </c>
      <c r="C38" s="18" t="s">
        <v>24</v>
      </c>
      <c r="D38" s="38">
        <v>212.04</v>
      </c>
      <c r="H38" s="92" t="s">
        <v>18</v>
      </c>
      <c r="I38" s="99" t="s">
        <v>35</v>
      </c>
      <c r="J38" s="94" t="s">
        <v>24</v>
      </c>
      <c r="K38" s="115">
        <v>212.04</v>
      </c>
    </row>
    <row r="39" spans="1:11" s="7" customFormat="1" outlineLevel="1" x14ac:dyDescent="0.2">
      <c r="A39" s="8"/>
      <c r="B39" s="57" t="s">
        <v>79</v>
      </c>
      <c r="C39" s="29" t="s">
        <v>8</v>
      </c>
      <c r="D39" s="30">
        <v>0.42599999999999999</v>
      </c>
      <c r="E39" s="27"/>
      <c r="F39" s="106">
        <f t="shared" ref="F39:F40" si="4">K39-D39</f>
        <v>0</v>
      </c>
      <c r="H39" s="89"/>
      <c r="I39" s="100" t="s">
        <v>79</v>
      </c>
      <c r="J39" s="98" t="s">
        <v>8</v>
      </c>
      <c r="K39" s="110">
        <v>0.42599999999999999</v>
      </c>
    </row>
    <row r="40" spans="1:11" outlineLevel="1" x14ac:dyDescent="0.2">
      <c r="A40" s="20"/>
      <c r="B40" s="42" t="s">
        <v>36</v>
      </c>
      <c r="C40" s="43" t="s">
        <v>0</v>
      </c>
      <c r="D40" s="44">
        <f>D38*0.0515</f>
        <v>10.920059999999999</v>
      </c>
      <c r="F40" s="106">
        <f t="shared" si="4"/>
        <v>0</v>
      </c>
      <c r="H40" s="89"/>
      <c r="I40" s="97" t="s">
        <v>113</v>
      </c>
      <c r="J40" s="98" t="s">
        <v>0</v>
      </c>
      <c r="K40" s="112">
        <f>K38*0.0515</f>
        <v>10.920059999999999</v>
      </c>
    </row>
    <row r="41" spans="1:11" s="7" customFormat="1" ht="27.75" customHeight="1" x14ac:dyDescent="0.2">
      <c r="A41" s="51" t="s">
        <v>11</v>
      </c>
      <c r="B41" s="52" t="s">
        <v>91</v>
      </c>
      <c r="C41" s="53" t="s">
        <v>24</v>
      </c>
      <c r="D41" s="54">
        <f>D42</f>
        <v>556.57000000000005</v>
      </c>
      <c r="H41" s="122" t="s">
        <v>117</v>
      </c>
      <c r="I41" s="122"/>
      <c r="J41" s="85"/>
      <c r="K41" s="107"/>
    </row>
    <row r="42" spans="1:11" s="7" customFormat="1" ht="25.5" outlineLevel="1" x14ac:dyDescent="0.2">
      <c r="A42" s="8" t="s">
        <v>19</v>
      </c>
      <c r="B42" s="55" t="s">
        <v>31</v>
      </c>
      <c r="C42" s="31" t="s">
        <v>24</v>
      </c>
      <c r="D42" s="35">
        <v>556.57000000000005</v>
      </c>
      <c r="E42" s="27"/>
      <c r="F42" s="106">
        <f t="shared" ref="F42" si="5">K42-D42</f>
        <v>0</v>
      </c>
      <c r="H42" s="86" t="s">
        <v>19</v>
      </c>
      <c r="I42" s="87" t="s">
        <v>107</v>
      </c>
      <c r="J42" s="88" t="s">
        <v>24</v>
      </c>
      <c r="K42" s="111">
        <v>556.57000000000005</v>
      </c>
    </row>
    <row r="43" spans="1:11" s="7" customFormat="1" outlineLevel="1" x14ac:dyDescent="0.2">
      <c r="A43" s="8"/>
      <c r="B43" s="57" t="s">
        <v>79</v>
      </c>
      <c r="C43" s="29" t="s">
        <v>8</v>
      </c>
      <c r="D43" s="30">
        <v>1.0900000000000001</v>
      </c>
      <c r="E43" s="27"/>
      <c r="F43" s="106">
        <f>K43-D44</f>
        <v>0</v>
      </c>
      <c r="H43" s="89"/>
      <c r="I43" s="90" t="s">
        <v>23</v>
      </c>
      <c r="J43" s="91" t="s">
        <v>24</v>
      </c>
      <c r="K43" s="109">
        <f>K42*1.1</f>
        <v>612.22700000000009</v>
      </c>
    </row>
    <row r="44" spans="1:11" s="7" customFormat="1" outlineLevel="1" x14ac:dyDescent="0.2">
      <c r="A44" s="8"/>
      <c r="B44" s="57" t="s">
        <v>23</v>
      </c>
      <c r="C44" s="29" t="s">
        <v>24</v>
      </c>
      <c r="D44" s="39">
        <f>D42*1.1</f>
        <v>612.22700000000009</v>
      </c>
      <c r="E44" s="27"/>
      <c r="F44" s="106">
        <f>K44-D43</f>
        <v>0</v>
      </c>
      <c r="H44" s="89"/>
      <c r="I44" s="90" t="s">
        <v>79</v>
      </c>
      <c r="J44" s="91" t="s">
        <v>8</v>
      </c>
      <c r="K44" s="110">
        <v>1.0900000000000001</v>
      </c>
    </row>
    <row r="45" spans="1:11" s="7" customFormat="1" ht="38.25" outlineLevel="1" x14ac:dyDescent="0.2">
      <c r="A45" s="8" t="s">
        <v>20</v>
      </c>
      <c r="B45" s="55" t="s">
        <v>27</v>
      </c>
      <c r="C45" s="31" t="s">
        <v>24</v>
      </c>
      <c r="D45" s="35">
        <v>556.57000000000005</v>
      </c>
      <c r="E45" s="27"/>
      <c r="H45" s="92" t="s">
        <v>20</v>
      </c>
      <c r="I45" s="93" t="s">
        <v>108</v>
      </c>
      <c r="J45" s="94" t="s">
        <v>24</v>
      </c>
      <c r="K45" s="111">
        <v>556.57000000000005</v>
      </c>
    </row>
    <row r="46" spans="1:11" s="7" customFormat="1" outlineLevel="1" x14ac:dyDescent="0.2">
      <c r="A46" s="8"/>
      <c r="B46" s="57" t="s">
        <v>79</v>
      </c>
      <c r="C46" s="29" t="s">
        <v>8</v>
      </c>
      <c r="D46" s="30">
        <v>2.238</v>
      </c>
      <c r="E46" s="27"/>
      <c r="F46" s="106">
        <f t="shared" ref="F46:F48" si="6">K46-D46</f>
        <v>0</v>
      </c>
      <c r="H46" s="89"/>
      <c r="I46" s="95" t="s">
        <v>79</v>
      </c>
      <c r="J46" s="91" t="s">
        <v>8</v>
      </c>
      <c r="K46" s="110">
        <f>1.119+1.119</f>
        <v>2.238</v>
      </c>
    </row>
    <row r="47" spans="1:11" ht="21" customHeight="1" outlineLevel="1" x14ac:dyDescent="0.2">
      <c r="A47" s="19"/>
      <c r="B47" s="58" t="s">
        <v>28</v>
      </c>
      <c r="C47" s="17" t="s">
        <v>0</v>
      </c>
      <c r="D47" s="21">
        <f>D45*0.103</f>
        <v>57.326709999999999</v>
      </c>
      <c r="F47" s="106">
        <f t="shared" si="6"/>
        <v>0</v>
      </c>
      <c r="H47" s="89"/>
      <c r="I47" s="95" t="s">
        <v>28</v>
      </c>
      <c r="J47" s="91" t="s">
        <v>0</v>
      </c>
      <c r="K47" s="112">
        <f>K45*0.103</f>
        <v>57.326709999999999</v>
      </c>
    </row>
    <row r="48" spans="1:11" ht="21.75" customHeight="1" outlineLevel="1" x14ac:dyDescent="0.2">
      <c r="A48" s="15"/>
      <c r="B48" s="58" t="s">
        <v>38</v>
      </c>
      <c r="C48" s="17" t="s">
        <v>0</v>
      </c>
      <c r="D48" s="21">
        <f>D45*0.103</f>
        <v>57.326709999999999</v>
      </c>
      <c r="F48" s="106">
        <f t="shared" si="6"/>
        <v>0</v>
      </c>
      <c r="H48" s="89"/>
      <c r="I48" s="95" t="s">
        <v>38</v>
      </c>
      <c r="J48" s="91" t="s">
        <v>0</v>
      </c>
      <c r="K48" s="112">
        <f>K45*0.103</f>
        <v>57.326709999999999</v>
      </c>
    </row>
    <row r="49" spans="1:11" outlineLevel="1" x14ac:dyDescent="0.25">
      <c r="A49" s="19" t="s">
        <v>50</v>
      </c>
      <c r="B49" s="32" t="s">
        <v>41</v>
      </c>
      <c r="C49" s="18" t="s">
        <v>24</v>
      </c>
      <c r="D49" s="34">
        <v>556.57000000000005</v>
      </c>
      <c r="H49" s="92" t="s">
        <v>50</v>
      </c>
      <c r="I49" s="87" t="s">
        <v>118</v>
      </c>
      <c r="J49" s="94" t="s">
        <v>24</v>
      </c>
      <c r="K49" s="116">
        <v>556.57000000000005</v>
      </c>
    </row>
    <row r="50" spans="1:11" ht="18.75" customHeight="1" outlineLevel="1" x14ac:dyDescent="0.2">
      <c r="A50" s="15"/>
      <c r="B50" s="16" t="s">
        <v>42</v>
      </c>
      <c r="C50" s="17" t="s">
        <v>24</v>
      </c>
      <c r="D50" s="45">
        <f>D49*1.224</f>
        <v>681.24168000000009</v>
      </c>
      <c r="F50" s="106">
        <f t="shared" ref="F50" si="7">K50-D50</f>
        <v>0</v>
      </c>
      <c r="H50" s="89"/>
      <c r="I50" s="96" t="s">
        <v>42</v>
      </c>
      <c r="J50" s="91" t="s">
        <v>24</v>
      </c>
      <c r="K50" s="114">
        <f>K49*1.224</f>
        <v>681.24168000000009</v>
      </c>
    </row>
    <row r="51" spans="1:11" ht="31.5" outlineLevel="1" x14ac:dyDescent="0.25">
      <c r="A51" s="19" t="s">
        <v>51</v>
      </c>
      <c r="B51" s="32" t="s">
        <v>43</v>
      </c>
      <c r="C51" s="18" t="s">
        <v>0</v>
      </c>
      <c r="D51" s="34">
        <v>69.569999999999993</v>
      </c>
      <c r="H51" s="92" t="s">
        <v>51</v>
      </c>
      <c r="I51" s="99" t="s">
        <v>43</v>
      </c>
      <c r="J51" s="94" t="s">
        <v>0</v>
      </c>
      <c r="K51" s="116">
        <v>69.569999999999993</v>
      </c>
    </row>
    <row r="52" spans="1:11" ht="17.25" customHeight="1" outlineLevel="1" x14ac:dyDescent="0.2">
      <c r="A52" s="19"/>
      <c r="B52" s="16" t="s">
        <v>44</v>
      </c>
      <c r="C52" s="17" t="s">
        <v>0</v>
      </c>
      <c r="D52" s="44">
        <f>D51*1.03</f>
        <v>71.6571</v>
      </c>
      <c r="E52" s="27"/>
      <c r="F52" s="106">
        <f t="shared" ref="F52" si="8">K52-D52</f>
        <v>0</v>
      </c>
      <c r="H52" s="89"/>
      <c r="I52" s="100" t="s">
        <v>44</v>
      </c>
      <c r="J52" s="98" t="s">
        <v>0</v>
      </c>
      <c r="K52" s="112">
        <f>K51*1.03</f>
        <v>71.6571</v>
      </c>
    </row>
    <row r="53" spans="1:11" ht="17.25" customHeight="1" outlineLevel="1" x14ac:dyDescent="0.2">
      <c r="A53" s="19"/>
      <c r="B53" s="46" t="s">
        <v>81</v>
      </c>
      <c r="C53" s="17" t="s">
        <v>8</v>
      </c>
      <c r="D53" s="44">
        <v>0.39</v>
      </c>
      <c r="E53" s="27"/>
      <c r="F53" s="106">
        <f>K53-D53</f>
        <v>70.569999999999993</v>
      </c>
      <c r="H53" s="89"/>
      <c r="I53" s="100" t="s">
        <v>119</v>
      </c>
      <c r="J53" s="98" t="s">
        <v>0</v>
      </c>
      <c r="K53" s="109">
        <v>70.959999999999994</v>
      </c>
    </row>
    <row r="54" spans="1:11" outlineLevel="1" x14ac:dyDescent="0.25">
      <c r="A54" s="19" t="s">
        <v>52</v>
      </c>
      <c r="B54" s="32" t="s">
        <v>47</v>
      </c>
      <c r="C54" s="18" t="s">
        <v>24</v>
      </c>
      <c r="D54" s="34">
        <v>556.57000000000005</v>
      </c>
      <c r="E54" s="27"/>
      <c r="H54" s="92" t="s">
        <v>52</v>
      </c>
      <c r="I54" s="99" t="s">
        <v>120</v>
      </c>
      <c r="J54" s="94" t="s">
        <v>24</v>
      </c>
      <c r="K54" s="116">
        <v>556.57000000000005</v>
      </c>
    </row>
    <row r="55" spans="1:11" ht="18" customHeight="1" outlineLevel="1" x14ac:dyDescent="0.2">
      <c r="A55" s="15"/>
      <c r="B55" s="16" t="s">
        <v>48</v>
      </c>
      <c r="C55" s="17" t="s">
        <v>8</v>
      </c>
      <c r="D55" s="21">
        <f>D54*3.1/1000</f>
        <v>1.7253670000000001</v>
      </c>
      <c r="F55" s="106">
        <f t="shared" ref="F55" si="9">K55-D55</f>
        <v>4.6329999999998872E-3</v>
      </c>
      <c r="H55" s="89"/>
      <c r="I55" s="100" t="s">
        <v>48</v>
      </c>
      <c r="J55" s="98" t="s">
        <v>8</v>
      </c>
      <c r="K55" s="112">
        <v>1.73</v>
      </c>
    </row>
    <row r="56" spans="1:11" ht="17.25" customHeight="1" outlineLevel="1" x14ac:dyDescent="0.2">
      <c r="A56" s="15"/>
      <c r="B56" s="16" t="s">
        <v>45</v>
      </c>
      <c r="C56" s="17" t="s">
        <v>0</v>
      </c>
      <c r="D56" s="36">
        <v>28.38</v>
      </c>
      <c r="H56" s="89"/>
      <c r="I56" s="100" t="s">
        <v>71</v>
      </c>
      <c r="J56" s="98" t="s">
        <v>0</v>
      </c>
      <c r="K56" s="114">
        <f>8.51+19.87</f>
        <v>28.380000000000003</v>
      </c>
    </row>
    <row r="57" spans="1:11" outlineLevel="1" x14ac:dyDescent="0.25">
      <c r="A57" s="19" t="s">
        <v>53</v>
      </c>
      <c r="B57" s="32" t="s">
        <v>57</v>
      </c>
      <c r="C57" s="18" t="s">
        <v>24</v>
      </c>
      <c r="D57" s="34">
        <v>556.57000000000005</v>
      </c>
      <c r="F57" s="40"/>
      <c r="G57" s="40"/>
      <c r="H57" s="101" t="s">
        <v>53</v>
      </c>
      <c r="I57" s="87" t="s">
        <v>121</v>
      </c>
      <c r="J57" s="94" t="s">
        <v>24</v>
      </c>
      <c r="K57" s="116">
        <v>556.57000000000005</v>
      </c>
    </row>
    <row r="58" spans="1:11" ht="18" customHeight="1" outlineLevel="1" x14ac:dyDescent="0.2">
      <c r="A58" s="15"/>
      <c r="B58" s="16" t="s">
        <v>80</v>
      </c>
      <c r="C58" s="17" t="s">
        <v>37</v>
      </c>
      <c r="D58" s="45">
        <f>D57*0.45</f>
        <v>250.45650000000003</v>
      </c>
      <c r="E58" s="41"/>
      <c r="F58" s="106">
        <f>K58-D58</f>
        <v>3.4999999999740794E-3</v>
      </c>
      <c r="G58" s="41"/>
      <c r="H58" s="89"/>
      <c r="I58" s="96" t="s">
        <v>122</v>
      </c>
      <c r="J58" s="91" t="s">
        <v>37</v>
      </c>
      <c r="K58" s="112">
        <v>250.46</v>
      </c>
    </row>
    <row r="59" spans="1:11" ht="26.25" customHeight="1" outlineLevel="1" x14ac:dyDescent="0.25">
      <c r="A59" s="15"/>
      <c r="B59" s="16" t="s">
        <v>46</v>
      </c>
      <c r="C59" s="17" t="s">
        <v>24</v>
      </c>
      <c r="D59" s="21">
        <f>D57*1.14</f>
        <v>634.48980000000006</v>
      </c>
      <c r="E59" s="41"/>
      <c r="F59" s="106">
        <f>K60-D59</f>
        <v>0</v>
      </c>
      <c r="G59" s="41"/>
      <c r="H59" s="92" t="s">
        <v>88</v>
      </c>
      <c r="I59" s="87" t="s">
        <v>123</v>
      </c>
      <c r="J59" s="94" t="s">
        <v>24</v>
      </c>
      <c r="K59" s="116">
        <v>556.57000000000005</v>
      </c>
    </row>
    <row r="60" spans="1:11" ht="18.75" customHeight="1" outlineLevel="1" x14ac:dyDescent="0.2">
      <c r="A60" s="15"/>
      <c r="B60" s="16" t="s">
        <v>49</v>
      </c>
      <c r="C60" s="17" t="s">
        <v>24</v>
      </c>
      <c r="D60" s="36">
        <f>D57*1.16</f>
        <v>645.62120000000004</v>
      </c>
      <c r="E60" s="64"/>
      <c r="F60" s="106">
        <f>K61-D60</f>
        <v>0</v>
      </c>
      <c r="G60" s="41"/>
      <c r="H60" s="89"/>
      <c r="I60" s="100" t="s">
        <v>124</v>
      </c>
      <c r="J60" s="98" t="s">
        <v>24</v>
      </c>
      <c r="K60" s="112">
        <f>K59*1.14</f>
        <v>634.48980000000006</v>
      </c>
    </row>
    <row r="61" spans="1:11" outlineLevel="1" x14ac:dyDescent="0.2">
      <c r="A61" s="19" t="s">
        <v>88</v>
      </c>
      <c r="B61" s="32" t="s">
        <v>54</v>
      </c>
      <c r="C61" s="18" t="s">
        <v>9</v>
      </c>
      <c r="D61" s="33">
        <v>111.91</v>
      </c>
      <c r="E61" s="27"/>
      <c r="G61" s="41"/>
      <c r="H61" s="89"/>
      <c r="I61" s="100" t="s">
        <v>49</v>
      </c>
      <c r="J61" s="98" t="s">
        <v>24</v>
      </c>
      <c r="K61" s="114">
        <f>K59*1.16</f>
        <v>645.62120000000004</v>
      </c>
    </row>
    <row r="62" spans="1:11" ht="19.5" customHeight="1" outlineLevel="1" x14ac:dyDescent="0.25">
      <c r="A62" s="19"/>
      <c r="B62" s="16" t="s">
        <v>85</v>
      </c>
      <c r="C62" s="17" t="s">
        <v>8</v>
      </c>
      <c r="D62" s="28">
        <f>2.622*D61/1000</f>
        <v>0.29342802000000001</v>
      </c>
      <c r="E62" s="27"/>
      <c r="F62" s="106">
        <f>K63-D62</f>
        <v>-4.2802000000002893E-4</v>
      </c>
      <c r="G62" s="41"/>
      <c r="H62" s="92" t="s">
        <v>125</v>
      </c>
      <c r="I62" s="87" t="s">
        <v>126</v>
      </c>
      <c r="J62" s="94" t="s">
        <v>24</v>
      </c>
      <c r="K62" s="111">
        <f>111.91*0.46</f>
        <v>51.4786</v>
      </c>
    </row>
    <row r="63" spans="1:11" s="7" customFormat="1" ht="31.5" customHeight="1" x14ac:dyDescent="0.2">
      <c r="A63" s="51" t="s">
        <v>13</v>
      </c>
      <c r="B63" s="52" t="s">
        <v>92</v>
      </c>
      <c r="C63" s="53" t="s">
        <v>24</v>
      </c>
      <c r="D63" s="54">
        <f>D68</f>
        <v>1010.28</v>
      </c>
      <c r="E63" s="1"/>
      <c r="F63" s="106"/>
      <c r="G63" s="41"/>
      <c r="H63" s="89"/>
      <c r="I63" s="97" t="s">
        <v>112</v>
      </c>
      <c r="J63" s="91" t="s">
        <v>8</v>
      </c>
      <c r="K63" s="110">
        <v>0.29299999999999998</v>
      </c>
    </row>
    <row r="64" spans="1:11" ht="31.5" x14ac:dyDescent="0.2">
      <c r="A64" s="19" t="s">
        <v>55</v>
      </c>
      <c r="B64" s="32" t="s">
        <v>56</v>
      </c>
      <c r="C64" s="18" t="s">
        <v>0</v>
      </c>
      <c r="D64" s="34">
        <v>126.28</v>
      </c>
      <c r="F64" s="41"/>
      <c r="G64" s="41"/>
      <c r="H64" s="122" t="s">
        <v>127</v>
      </c>
      <c r="I64" s="122"/>
      <c r="J64" s="85"/>
      <c r="K64" s="107"/>
    </row>
    <row r="65" spans="1:11" ht="17.25" customHeight="1" x14ac:dyDescent="0.2">
      <c r="A65" s="19"/>
      <c r="B65" s="16" t="s">
        <v>44</v>
      </c>
      <c r="C65" s="17" t="s">
        <v>0</v>
      </c>
      <c r="D65" s="21">
        <f>D64*1.02</f>
        <v>128.8056</v>
      </c>
      <c r="F65" s="106">
        <f>K66-D65</f>
        <v>0</v>
      </c>
      <c r="G65" s="41"/>
      <c r="H65" s="86" t="s">
        <v>55</v>
      </c>
      <c r="I65" s="102" t="s">
        <v>128</v>
      </c>
      <c r="J65" s="88" t="s">
        <v>0</v>
      </c>
      <c r="K65" s="116">
        <v>126.28</v>
      </c>
    </row>
    <row r="66" spans="1:11" ht="17.25" customHeight="1" x14ac:dyDescent="0.2">
      <c r="A66" s="19"/>
      <c r="B66" s="46" t="s">
        <v>82</v>
      </c>
      <c r="C66" s="17" t="s">
        <v>0</v>
      </c>
      <c r="D66" s="21">
        <v>48.99</v>
      </c>
      <c r="F66" s="106">
        <f>K67-D66</f>
        <v>0</v>
      </c>
      <c r="G66" s="41"/>
      <c r="H66" s="89"/>
      <c r="I66" s="90" t="s">
        <v>44</v>
      </c>
      <c r="J66" s="91" t="s">
        <v>0</v>
      </c>
      <c r="K66" s="112">
        <f>K65*1.02</f>
        <v>128.8056</v>
      </c>
    </row>
    <row r="67" spans="1:11" ht="17.25" customHeight="1" x14ac:dyDescent="0.2">
      <c r="A67" s="19"/>
      <c r="B67" s="46" t="s">
        <v>83</v>
      </c>
      <c r="C67" s="17" t="s">
        <v>8</v>
      </c>
      <c r="D67" s="21">
        <v>17.170000000000002</v>
      </c>
      <c r="F67" s="106">
        <f t="shared" ref="F67:F71" si="10">K68-D67</f>
        <v>0</v>
      </c>
      <c r="G67" s="41"/>
      <c r="H67" s="89"/>
      <c r="I67" s="90" t="s">
        <v>82</v>
      </c>
      <c r="J67" s="91" t="s">
        <v>0</v>
      </c>
      <c r="K67" s="112">
        <v>48.99</v>
      </c>
    </row>
    <row r="68" spans="1:11" x14ac:dyDescent="0.2">
      <c r="A68" s="19" t="s">
        <v>65</v>
      </c>
      <c r="B68" s="32" t="s">
        <v>47</v>
      </c>
      <c r="C68" s="18" t="s">
        <v>24</v>
      </c>
      <c r="D68" s="34">
        <v>1010.28</v>
      </c>
      <c r="F68" s="106">
        <f t="shared" si="10"/>
        <v>0</v>
      </c>
      <c r="G68" s="7"/>
      <c r="H68" s="89"/>
      <c r="I68" s="90" t="s">
        <v>83</v>
      </c>
      <c r="J68" s="91" t="s">
        <v>8</v>
      </c>
      <c r="K68" s="112">
        <v>17.170000000000002</v>
      </c>
    </row>
    <row r="69" spans="1:11" ht="18" customHeight="1" x14ac:dyDescent="0.2">
      <c r="A69" s="15"/>
      <c r="B69" s="16" t="s">
        <v>48</v>
      </c>
      <c r="C69" s="17" t="s">
        <v>8</v>
      </c>
      <c r="D69" s="21">
        <f>D68*3.1/1000</f>
        <v>3.1318679999999999</v>
      </c>
      <c r="F69" s="106">
        <f t="shared" si="10"/>
        <v>-1.8679999999999808E-3</v>
      </c>
      <c r="H69" s="92" t="s">
        <v>65</v>
      </c>
      <c r="I69" s="103" t="s">
        <v>120</v>
      </c>
      <c r="J69" s="94" t="s">
        <v>24</v>
      </c>
      <c r="K69" s="116">
        <v>1010.28</v>
      </c>
    </row>
    <row r="70" spans="1:11" ht="17.25" customHeight="1" x14ac:dyDescent="0.2">
      <c r="A70" s="15"/>
      <c r="B70" s="16" t="s">
        <v>45</v>
      </c>
      <c r="C70" s="43" t="s">
        <v>0</v>
      </c>
      <c r="D70" s="45">
        <f>D68*0.05*1.02</f>
        <v>51.524280000000005</v>
      </c>
      <c r="F70" s="106">
        <f t="shared" si="10"/>
        <v>-4.2800000000084992E-3</v>
      </c>
      <c r="H70" s="89"/>
      <c r="I70" s="95" t="s">
        <v>48</v>
      </c>
      <c r="J70" s="91" t="s">
        <v>8</v>
      </c>
      <c r="K70" s="112">
        <v>3.13</v>
      </c>
    </row>
    <row r="71" spans="1:11" x14ac:dyDescent="0.2">
      <c r="A71" s="19" t="s">
        <v>66</v>
      </c>
      <c r="B71" s="32" t="s">
        <v>57</v>
      </c>
      <c r="C71" s="18" t="s">
        <v>24</v>
      </c>
      <c r="D71" s="34">
        <v>1010.28</v>
      </c>
      <c r="F71" s="106">
        <f t="shared" si="10"/>
        <v>0</v>
      </c>
      <c r="H71" s="89"/>
      <c r="I71" s="95" t="s">
        <v>71</v>
      </c>
      <c r="J71" s="91" t="s">
        <v>0</v>
      </c>
      <c r="K71" s="114">
        <f>20.61+30.91</f>
        <v>51.519999999999996</v>
      </c>
    </row>
    <row r="72" spans="1:11" ht="18" customHeight="1" x14ac:dyDescent="0.25">
      <c r="A72" s="15"/>
      <c r="B72" s="16" t="s">
        <v>80</v>
      </c>
      <c r="C72" s="17" t="s">
        <v>37</v>
      </c>
      <c r="D72" s="44">
        <f>D71*0.45</f>
        <v>454.62599999999998</v>
      </c>
      <c r="F72" s="106">
        <f>K73-D72</f>
        <v>4.0000000000190994E-3</v>
      </c>
      <c r="H72" s="101" t="s">
        <v>68</v>
      </c>
      <c r="I72" s="87" t="s">
        <v>121</v>
      </c>
      <c r="J72" s="94" t="s">
        <v>24</v>
      </c>
      <c r="K72" s="116">
        <v>1010.28</v>
      </c>
    </row>
    <row r="73" spans="1:11" ht="18" customHeight="1" x14ac:dyDescent="0.2">
      <c r="A73" s="15"/>
      <c r="B73" s="16" t="s">
        <v>58</v>
      </c>
      <c r="C73" s="17" t="s">
        <v>24</v>
      </c>
      <c r="D73" s="45">
        <f>D71*1.14</f>
        <v>1151.7191999999998</v>
      </c>
      <c r="F73" s="106"/>
      <c r="H73" s="89"/>
      <c r="I73" s="96" t="s">
        <v>122</v>
      </c>
      <c r="J73" s="91" t="s">
        <v>37</v>
      </c>
      <c r="K73" s="112">
        <v>454.63</v>
      </c>
    </row>
    <row r="74" spans="1:11" ht="18.75" customHeight="1" x14ac:dyDescent="0.25">
      <c r="A74" s="15"/>
      <c r="B74" s="16" t="s">
        <v>59</v>
      </c>
      <c r="C74" s="17" t="s">
        <v>24</v>
      </c>
      <c r="D74" s="45">
        <f>D71*1.16</f>
        <v>1171.9247999999998</v>
      </c>
      <c r="F74" s="106"/>
      <c r="H74" s="92" t="s">
        <v>69</v>
      </c>
      <c r="I74" s="87" t="s">
        <v>129</v>
      </c>
      <c r="J74" s="94" t="s">
        <v>24</v>
      </c>
      <c r="K74" s="116">
        <v>1010.28</v>
      </c>
    </row>
    <row r="75" spans="1:11" ht="18.75" customHeight="1" x14ac:dyDescent="0.2">
      <c r="A75" s="19" t="s">
        <v>67</v>
      </c>
      <c r="B75" s="32" t="s">
        <v>61</v>
      </c>
      <c r="C75" s="18" t="s">
        <v>24</v>
      </c>
      <c r="D75" s="50">
        <v>1010.28</v>
      </c>
      <c r="F75" s="106">
        <f>K75-D73</f>
        <v>0</v>
      </c>
      <c r="H75" s="89"/>
      <c r="I75" s="100" t="s">
        <v>130</v>
      </c>
      <c r="J75" s="98" t="s">
        <v>24</v>
      </c>
      <c r="K75" s="112">
        <f>K74*1.14</f>
        <v>1151.7191999999998</v>
      </c>
    </row>
    <row r="76" spans="1:11" ht="23.25" customHeight="1" x14ac:dyDescent="0.2">
      <c r="A76" s="19"/>
      <c r="B76" s="16" t="s">
        <v>60</v>
      </c>
      <c r="C76" s="17" t="s">
        <v>0</v>
      </c>
      <c r="D76" s="45">
        <f>D75*0.0103*2</f>
        <v>20.811768000000001</v>
      </c>
      <c r="F76" s="106">
        <f t="shared" ref="F76:F86" si="11">K76-D74</f>
        <v>0</v>
      </c>
      <c r="H76" s="89"/>
      <c r="I76" s="100" t="s">
        <v>130</v>
      </c>
      <c r="J76" s="98" t="s">
        <v>24</v>
      </c>
      <c r="K76" s="114">
        <f>K74*1.16</f>
        <v>1171.9247999999998</v>
      </c>
    </row>
    <row r="77" spans="1:11" ht="18.75" customHeight="1" x14ac:dyDescent="0.25">
      <c r="A77" s="19"/>
      <c r="B77" s="16" t="s">
        <v>62</v>
      </c>
      <c r="C77" s="17" t="s">
        <v>24</v>
      </c>
      <c r="D77" s="45">
        <f>1010.28*1.1409</f>
        <v>1152.6284519999999</v>
      </c>
      <c r="F77" s="106">
        <f t="shared" si="11"/>
        <v>0</v>
      </c>
      <c r="H77" s="92" t="s">
        <v>72</v>
      </c>
      <c r="I77" s="87" t="s">
        <v>131</v>
      </c>
      <c r="J77" s="94" t="s">
        <v>24</v>
      </c>
      <c r="K77" s="115">
        <v>1010.28</v>
      </c>
    </row>
    <row r="78" spans="1:11" ht="18.75" customHeight="1" x14ac:dyDescent="0.2">
      <c r="A78" s="19" t="s">
        <v>68</v>
      </c>
      <c r="B78" s="32" t="s">
        <v>63</v>
      </c>
      <c r="C78" s="18" t="s">
        <v>0</v>
      </c>
      <c r="D78" s="38">
        <v>212.16</v>
      </c>
      <c r="F78" s="106">
        <f t="shared" si="11"/>
        <v>0</v>
      </c>
      <c r="H78" s="89"/>
      <c r="I78" s="100" t="s">
        <v>60</v>
      </c>
      <c r="J78" s="98" t="s">
        <v>0</v>
      </c>
      <c r="K78" s="114">
        <f>K77*0.0103*2</f>
        <v>20.811768000000001</v>
      </c>
    </row>
    <row r="79" spans="1:11" ht="18.75" customHeight="1" x14ac:dyDescent="0.2">
      <c r="A79" s="19"/>
      <c r="B79" s="16" t="s">
        <v>64</v>
      </c>
      <c r="C79" s="17" t="s">
        <v>0</v>
      </c>
      <c r="D79" s="45">
        <f>D78*1.03</f>
        <v>218.5248</v>
      </c>
      <c r="F79" s="106">
        <f t="shared" si="11"/>
        <v>0</v>
      </c>
      <c r="H79" s="89"/>
      <c r="I79" s="100" t="s">
        <v>62</v>
      </c>
      <c r="J79" s="98" t="s">
        <v>24</v>
      </c>
      <c r="K79" s="114">
        <f>K77*1.1409</f>
        <v>1152.6284519999999</v>
      </c>
    </row>
    <row r="80" spans="1:11" ht="18.75" customHeight="1" x14ac:dyDescent="0.25">
      <c r="A80" s="19" t="s">
        <v>69</v>
      </c>
      <c r="B80" s="32" t="s">
        <v>70</v>
      </c>
      <c r="C80" s="18" t="s">
        <v>24</v>
      </c>
      <c r="D80" s="38">
        <v>1010.28</v>
      </c>
      <c r="F80" s="106">
        <f t="shared" si="11"/>
        <v>0</v>
      </c>
      <c r="H80" s="101" t="s">
        <v>74</v>
      </c>
      <c r="I80" s="99" t="s">
        <v>132</v>
      </c>
      <c r="J80" s="94" t="s">
        <v>0</v>
      </c>
      <c r="K80" s="115">
        <v>212.16</v>
      </c>
    </row>
    <row r="81" spans="1:11" ht="18.75" customHeight="1" x14ac:dyDescent="0.2">
      <c r="A81" s="19"/>
      <c r="B81" s="16" t="s">
        <v>71</v>
      </c>
      <c r="C81" s="17" t="s">
        <v>0</v>
      </c>
      <c r="D81" s="36">
        <f>D80*0.04*1.02</f>
        <v>41.219424000000004</v>
      </c>
      <c r="F81" s="106">
        <f>K81-D79</f>
        <v>0</v>
      </c>
      <c r="H81" s="89"/>
      <c r="I81" s="96" t="s">
        <v>64</v>
      </c>
      <c r="J81" s="91" t="s">
        <v>0</v>
      </c>
      <c r="K81" s="114">
        <f>K80*1.03</f>
        <v>218.5248</v>
      </c>
    </row>
    <row r="82" spans="1:11" ht="18.75" customHeight="1" x14ac:dyDescent="0.25">
      <c r="A82" s="19" t="s">
        <v>72</v>
      </c>
      <c r="B82" s="32" t="s">
        <v>78</v>
      </c>
      <c r="C82" s="18" t="s">
        <v>24</v>
      </c>
      <c r="D82" s="38">
        <v>1010.28</v>
      </c>
      <c r="F82" s="106">
        <f t="shared" si="11"/>
        <v>0</v>
      </c>
      <c r="H82" s="92" t="s">
        <v>75</v>
      </c>
      <c r="I82" s="99" t="s">
        <v>133</v>
      </c>
      <c r="J82" s="94" t="s">
        <v>24</v>
      </c>
      <c r="K82" s="115">
        <v>1010.28</v>
      </c>
    </row>
    <row r="83" spans="1:11" ht="18.75" customHeight="1" x14ac:dyDescent="0.2">
      <c r="A83" s="19"/>
      <c r="B83" s="16" t="s">
        <v>73</v>
      </c>
      <c r="C83" s="17" t="s">
        <v>24</v>
      </c>
      <c r="D83" s="45">
        <f>D82*1.02</f>
        <v>1030.4856</v>
      </c>
      <c r="F83" s="106">
        <f>K83-D81</f>
        <v>5.7599999999524698E-4</v>
      </c>
      <c r="H83" s="89"/>
      <c r="I83" s="100" t="s">
        <v>134</v>
      </c>
      <c r="J83" s="98" t="s">
        <v>0</v>
      </c>
      <c r="K83" s="114">
        <f>15.46+25.76</f>
        <v>41.22</v>
      </c>
    </row>
    <row r="84" spans="1:11" ht="18.75" customHeight="1" x14ac:dyDescent="0.25">
      <c r="A84" s="19"/>
      <c r="B84" s="16" t="s">
        <v>71</v>
      </c>
      <c r="C84" s="17" t="s">
        <v>0</v>
      </c>
      <c r="D84" s="45">
        <v>13.13</v>
      </c>
      <c r="F84" s="106">
        <f t="shared" si="11"/>
        <v>0</v>
      </c>
      <c r="H84" s="92" t="s">
        <v>135</v>
      </c>
      <c r="I84" s="99" t="s">
        <v>78</v>
      </c>
      <c r="J84" s="94" t="s">
        <v>24</v>
      </c>
      <c r="K84" s="115">
        <v>1010.28</v>
      </c>
    </row>
    <row r="85" spans="1:11" x14ac:dyDescent="0.2">
      <c r="A85" s="19" t="s">
        <v>74</v>
      </c>
      <c r="B85" s="32" t="s">
        <v>33</v>
      </c>
      <c r="C85" s="18" t="s">
        <v>9</v>
      </c>
      <c r="D85" s="37">
        <v>153.80000000000001</v>
      </c>
      <c r="F85" s="106">
        <f t="shared" si="11"/>
        <v>0</v>
      </c>
      <c r="H85" s="89"/>
      <c r="I85" s="96" t="s">
        <v>136</v>
      </c>
      <c r="J85" s="91" t="s">
        <v>24</v>
      </c>
      <c r="K85" s="114">
        <f>K84*1.02</f>
        <v>1030.4856</v>
      </c>
    </row>
    <row r="86" spans="1:11" x14ac:dyDescent="0.2">
      <c r="A86" s="19"/>
      <c r="B86" s="16" t="s">
        <v>85</v>
      </c>
      <c r="C86" s="17" t="s">
        <v>8</v>
      </c>
      <c r="D86" s="28">
        <f>D85*1.539/1000</f>
        <v>0.23669820000000003</v>
      </c>
      <c r="E86" s="63"/>
      <c r="F86" s="106">
        <f t="shared" si="11"/>
        <v>0</v>
      </c>
      <c r="H86" s="89"/>
      <c r="I86" s="96" t="s">
        <v>71</v>
      </c>
      <c r="J86" s="91" t="s">
        <v>0</v>
      </c>
      <c r="K86" s="114">
        <v>13.13</v>
      </c>
    </row>
    <row r="87" spans="1:11" ht="25.5" x14ac:dyDescent="0.25">
      <c r="A87" s="19" t="s">
        <v>75</v>
      </c>
      <c r="B87" s="32" t="s">
        <v>35</v>
      </c>
      <c r="C87" s="18" t="s">
        <v>24</v>
      </c>
      <c r="D87" s="34">
        <v>92.22</v>
      </c>
      <c r="F87" s="106">
        <f>K87-D85</f>
        <v>-112.274</v>
      </c>
      <c r="H87" s="101" t="s">
        <v>137</v>
      </c>
      <c r="I87" s="87" t="s">
        <v>111</v>
      </c>
      <c r="J87" s="94" t="s">
        <v>24</v>
      </c>
      <c r="K87" s="111">
        <f>153.8*0.27</f>
        <v>41.526000000000003</v>
      </c>
    </row>
    <row r="88" spans="1:11" s="7" customFormat="1" x14ac:dyDescent="0.2">
      <c r="A88" s="8"/>
      <c r="B88" s="57" t="s">
        <v>79</v>
      </c>
      <c r="C88" s="29" t="s">
        <v>8</v>
      </c>
      <c r="D88" s="30">
        <v>0.185</v>
      </c>
      <c r="E88" s="27"/>
      <c r="F88" s="106">
        <f>K88-D86</f>
        <v>3.0179999999996321E-4</v>
      </c>
      <c r="H88" s="89"/>
      <c r="I88" s="97" t="s">
        <v>112</v>
      </c>
      <c r="J88" s="91" t="s">
        <v>8</v>
      </c>
      <c r="K88" s="110">
        <v>0.23699999999999999</v>
      </c>
    </row>
    <row r="89" spans="1:11" x14ac:dyDescent="0.25">
      <c r="A89" s="20"/>
      <c r="B89" s="16" t="s">
        <v>76</v>
      </c>
      <c r="C89" s="17" t="s">
        <v>0</v>
      </c>
      <c r="D89" s="21">
        <f>D87*0.0515</f>
        <v>4.7493299999999996</v>
      </c>
      <c r="F89" s="106">
        <f>K89-D87</f>
        <v>0</v>
      </c>
      <c r="H89" s="92" t="s">
        <v>138</v>
      </c>
      <c r="I89" s="99" t="s">
        <v>35</v>
      </c>
      <c r="J89" s="94" t="s">
        <v>24</v>
      </c>
      <c r="K89" s="116">
        <v>92.22</v>
      </c>
    </row>
    <row r="90" spans="1:11" ht="25.5" customHeight="1" x14ac:dyDescent="0.2">
      <c r="A90" s="59" t="s">
        <v>93</v>
      </c>
      <c r="B90" s="60" t="s">
        <v>98</v>
      </c>
      <c r="C90" s="61" t="s">
        <v>24</v>
      </c>
      <c r="D90" s="62">
        <v>97</v>
      </c>
      <c r="F90" s="106">
        <f>K90-D88</f>
        <v>0</v>
      </c>
      <c r="H90" s="89"/>
      <c r="I90" s="96" t="s">
        <v>79</v>
      </c>
      <c r="J90" s="91" t="s">
        <v>8</v>
      </c>
      <c r="K90" s="110">
        <v>0.185</v>
      </c>
    </row>
    <row r="91" spans="1:11" s="71" customFormat="1" ht="31.5" x14ac:dyDescent="0.2">
      <c r="A91" s="67" t="s">
        <v>94</v>
      </c>
      <c r="B91" s="68" t="s">
        <v>99</v>
      </c>
      <c r="C91" s="69" t="s">
        <v>24</v>
      </c>
      <c r="D91" s="70">
        <v>97</v>
      </c>
      <c r="E91" s="74" t="s">
        <v>101</v>
      </c>
      <c r="F91" s="106">
        <f>K91-D89</f>
        <v>0</v>
      </c>
      <c r="G91" s="74"/>
      <c r="H91" s="89"/>
      <c r="I91" s="97" t="s">
        <v>113</v>
      </c>
      <c r="J91" s="91" t="s">
        <v>0</v>
      </c>
      <c r="K91" s="112">
        <f>K89*0.0515</f>
        <v>4.7493299999999996</v>
      </c>
    </row>
    <row r="92" spans="1:11" s="71" customFormat="1" ht="31.5" x14ac:dyDescent="0.2">
      <c r="A92" s="67"/>
      <c r="B92" s="72" t="s">
        <v>100</v>
      </c>
      <c r="C92" s="73" t="s">
        <v>24</v>
      </c>
      <c r="D92" s="75">
        <f>D91</f>
        <v>97</v>
      </c>
      <c r="E92" s="74" t="s">
        <v>101</v>
      </c>
      <c r="F92" s="106"/>
      <c r="G92" s="74"/>
      <c r="H92" s="122" t="s">
        <v>139</v>
      </c>
      <c r="I92" s="122"/>
      <c r="J92" s="85"/>
      <c r="K92" s="107"/>
    </row>
    <row r="93" spans="1:11" ht="19.5" customHeight="1" x14ac:dyDescent="0.25">
      <c r="A93" s="8" t="s">
        <v>95</v>
      </c>
      <c r="B93" s="55" t="s">
        <v>31</v>
      </c>
      <c r="C93" s="31" t="s">
        <v>24</v>
      </c>
      <c r="D93" s="35">
        <v>97</v>
      </c>
      <c r="F93" s="106">
        <f>K93-D93</f>
        <v>0</v>
      </c>
      <c r="H93" s="92" t="s">
        <v>94</v>
      </c>
      <c r="I93" s="87" t="s">
        <v>107</v>
      </c>
      <c r="J93" s="94" t="s">
        <v>24</v>
      </c>
      <c r="K93" s="116">
        <v>97</v>
      </c>
    </row>
    <row r="94" spans="1:11" x14ac:dyDescent="0.2">
      <c r="A94" s="8"/>
      <c r="B94" s="57" t="s">
        <v>79</v>
      </c>
      <c r="C94" s="29" t="s">
        <v>8</v>
      </c>
      <c r="D94" s="30">
        <f>0.002*D93</f>
        <v>0.19400000000000001</v>
      </c>
      <c r="F94" s="106">
        <f t="shared" ref="F94:F101" si="12">K94-D94</f>
        <v>0</v>
      </c>
      <c r="H94" s="89"/>
      <c r="I94" s="96" t="s">
        <v>79</v>
      </c>
      <c r="J94" s="91" t="s">
        <v>8</v>
      </c>
      <c r="K94" s="117">
        <f>K93*0.002</f>
        <v>0.19400000000000001</v>
      </c>
    </row>
    <row r="95" spans="1:11" x14ac:dyDescent="0.25">
      <c r="A95" s="8"/>
      <c r="B95" s="57" t="s">
        <v>23</v>
      </c>
      <c r="C95" s="29" t="s">
        <v>24</v>
      </c>
      <c r="D95" s="39">
        <f>D93*1.1</f>
        <v>106.7</v>
      </c>
      <c r="F95" s="106">
        <f t="shared" si="12"/>
        <v>0</v>
      </c>
      <c r="H95" s="104"/>
      <c r="I95" s="96" t="s">
        <v>23</v>
      </c>
      <c r="J95" s="91" t="s">
        <v>24</v>
      </c>
      <c r="K95" s="110">
        <f>K93*1.1</f>
        <v>106.7</v>
      </c>
    </row>
    <row r="96" spans="1:11" ht="38.25" x14ac:dyDescent="0.2">
      <c r="A96" s="8" t="s">
        <v>96</v>
      </c>
      <c r="B96" s="55" t="s">
        <v>27</v>
      </c>
      <c r="C96" s="31" t="s">
        <v>24</v>
      </c>
      <c r="D96" s="35">
        <v>97</v>
      </c>
      <c r="F96" s="106">
        <f t="shared" si="12"/>
        <v>0</v>
      </c>
      <c r="H96" s="92" t="s">
        <v>95</v>
      </c>
      <c r="I96" s="93" t="s">
        <v>108</v>
      </c>
      <c r="J96" s="94" t="s">
        <v>24</v>
      </c>
      <c r="K96" s="116">
        <v>97</v>
      </c>
    </row>
    <row r="97" spans="1:11" x14ac:dyDescent="0.2">
      <c r="A97" s="8"/>
      <c r="B97" s="57" t="s">
        <v>79</v>
      </c>
      <c r="C97" s="29" t="s">
        <v>8</v>
      </c>
      <c r="D97" s="30">
        <f>0.002*D96</f>
        <v>0.19400000000000001</v>
      </c>
      <c r="F97" s="106">
        <f t="shared" si="12"/>
        <v>0</v>
      </c>
      <c r="H97" s="89"/>
      <c r="I97" s="96" t="s">
        <v>79</v>
      </c>
      <c r="J97" s="91" t="s">
        <v>8</v>
      </c>
      <c r="K97" s="117">
        <f>K96*0.002</f>
        <v>0.19400000000000001</v>
      </c>
    </row>
    <row r="98" spans="1:11" x14ac:dyDescent="0.25">
      <c r="A98" s="19"/>
      <c r="B98" s="58" t="s">
        <v>28</v>
      </c>
      <c r="C98" s="17" t="s">
        <v>0</v>
      </c>
      <c r="D98" s="21">
        <f>D96*0.103</f>
        <v>9.9909999999999997</v>
      </c>
      <c r="F98" s="106">
        <f t="shared" si="12"/>
        <v>0</v>
      </c>
      <c r="H98" s="19"/>
      <c r="I98" s="96" t="s">
        <v>28</v>
      </c>
      <c r="J98" s="91" t="s">
        <v>0</v>
      </c>
      <c r="K98" s="110">
        <f>K96*0.103</f>
        <v>9.9909999999999997</v>
      </c>
    </row>
    <row r="99" spans="1:11" x14ac:dyDescent="0.25">
      <c r="A99" s="15"/>
      <c r="B99" s="58" t="s">
        <v>38</v>
      </c>
      <c r="C99" s="17" t="s">
        <v>0</v>
      </c>
      <c r="D99" s="21">
        <f>D96*0.103</f>
        <v>9.9909999999999997</v>
      </c>
      <c r="F99" s="106">
        <f t="shared" si="12"/>
        <v>0</v>
      </c>
      <c r="H99" s="15"/>
      <c r="I99" s="96" t="s">
        <v>38</v>
      </c>
      <c r="J99" s="91" t="s">
        <v>0</v>
      </c>
      <c r="K99" s="110">
        <f>K96*0.103</f>
        <v>9.9909999999999997</v>
      </c>
    </row>
    <row r="100" spans="1:11" ht="25.5" x14ac:dyDescent="0.25">
      <c r="A100" s="19" t="s">
        <v>97</v>
      </c>
      <c r="B100" s="32" t="s">
        <v>30</v>
      </c>
      <c r="C100" s="18" t="s">
        <v>24</v>
      </c>
      <c r="D100" s="34">
        <v>97</v>
      </c>
      <c r="F100" s="106">
        <f t="shared" si="12"/>
        <v>0</v>
      </c>
      <c r="H100" s="92" t="s">
        <v>96</v>
      </c>
      <c r="I100" s="87" t="s">
        <v>109</v>
      </c>
      <c r="J100" s="94" t="s">
        <v>24</v>
      </c>
      <c r="K100" s="116">
        <v>97</v>
      </c>
    </row>
    <row r="101" spans="1:11" x14ac:dyDescent="0.2">
      <c r="A101" s="15"/>
      <c r="B101" s="16" t="s">
        <v>40</v>
      </c>
      <c r="C101" s="17" t="s">
        <v>24</v>
      </c>
      <c r="D101" s="45">
        <f>D100*1.14</f>
        <v>110.57999999999998</v>
      </c>
      <c r="F101" s="106">
        <f t="shared" si="12"/>
        <v>0</v>
      </c>
      <c r="H101" s="89"/>
      <c r="I101" s="96" t="s">
        <v>40</v>
      </c>
      <c r="J101" s="91" t="s">
        <v>24</v>
      </c>
      <c r="K101" s="110">
        <f>K100*1.14</f>
        <v>110.57999999999998</v>
      </c>
    </row>
  </sheetData>
  <autoFilter ref="A9:K101" xr:uid="{EAC59E3D-B10A-4780-90F2-A91D761DE069}"/>
  <mergeCells count="14">
    <mergeCell ref="H25:I25"/>
    <mergeCell ref="H41:I41"/>
    <mergeCell ref="H64:I64"/>
    <mergeCell ref="H92:I92"/>
    <mergeCell ref="H1:K1"/>
    <mergeCell ref="H2:K2"/>
    <mergeCell ref="H4:K4"/>
    <mergeCell ref="H5:K5"/>
    <mergeCell ref="H10:I10"/>
    <mergeCell ref="A1:D1"/>
    <mergeCell ref="A2:D2"/>
    <mergeCell ref="A3:D3"/>
    <mergeCell ref="A4:D4"/>
    <mergeCell ref="B6:D6"/>
  </mergeCells>
  <phoneticPr fontId="12" type="noConversion"/>
  <conditionalFormatting sqref="F1:F1048576">
    <cfRule type="cellIs" dxfId="0" priority="1" operator="notEqual">
      <formula>0</formula>
    </cfRule>
  </conditionalFormatting>
  <pageMargins left="0.39370078740157483" right="0.19685039370078741" top="0.39370078740157483" bottom="0.19685039370078741" header="0.51181102362204722" footer="0.15748031496062992"/>
  <pageSetup paperSize="8" scale="10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8A6E7-6B57-48F1-89B8-5E1F1EC71A53}">
  <sheetPr>
    <outlinePr summaryBelow="0" summaryRight="0"/>
  </sheetPr>
  <dimension ref="A1:E101"/>
  <sheetViews>
    <sheetView tabSelected="1" view="pageBreakPreview" zoomScaleNormal="85" zoomScaleSheetLayoutView="100" workbookViewId="0">
      <selection activeCell="B34" sqref="B34"/>
    </sheetView>
  </sheetViews>
  <sheetFormatPr defaultRowHeight="15.75" outlineLevelRow="1" x14ac:dyDescent="0.25"/>
  <cols>
    <col min="1" max="1" width="6.85546875" style="3" customWidth="1"/>
    <col min="2" max="2" width="78.5703125" style="4" customWidth="1"/>
    <col min="3" max="3" width="8" style="5" bestFit="1" customWidth="1"/>
    <col min="4" max="4" width="13.28515625" style="9" customWidth="1"/>
    <col min="5" max="5" width="46.7109375" style="1" customWidth="1"/>
    <col min="6" max="16384" width="9.140625" style="1"/>
  </cols>
  <sheetData>
    <row r="1" spans="1:5" x14ac:dyDescent="0.25">
      <c r="A1" s="120" t="s">
        <v>7</v>
      </c>
      <c r="B1" s="120"/>
      <c r="C1" s="120"/>
      <c r="D1" s="120"/>
    </row>
    <row r="2" spans="1:5" ht="33.75" customHeight="1" x14ac:dyDescent="0.25">
      <c r="A2" s="120" t="s">
        <v>21</v>
      </c>
      <c r="B2" s="120"/>
      <c r="C2" s="120"/>
      <c r="D2" s="120"/>
    </row>
    <row r="3" spans="1:5" s="2" customFormat="1" ht="7.5" customHeight="1" x14ac:dyDescent="0.25">
      <c r="A3" s="120"/>
      <c r="B3" s="120"/>
      <c r="C3" s="120"/>
      <c r="D3" s="120"/>
    </row>
    <row r="4" spans="1:5" s="65" customFormat="1" ht="35.25" customHeight="1" x14ac:dyDescent="0.25">
      <c r="A4" s="120" t="s">
        <v>6</v>
      </c>
      <c r="B4" s="120"/>
      <c r="C4" s="120"/>
      <c r="D4" s="120"/>
    </row>
    <row r="5" spans="1:5" x14ac:dyDescent="0.25">
      <c r="B5" s="4" t="s">
        <v>5</v>
      </c>
      <c r="D5" s="6"/>
    </row>
    <row r="6" spans="1:5" ht="24" customHeight="1" x14ac:dyDescent="0.25">
      <c r="A6" s="3" t="s">
        <v>16</v>
      </c>
      <c r="B6" s="121"/>
      <c r="C6" s="121"/>
      <c r="D6" s="121"/>
    </row>
    <row r="7" spans="1:5" ht="11.25" customHeight="1" x14ac:dyDescent="0.25">
      <c r="B7" s="66"/>
      <c r="C7" s="66"/>
      <c r="D7" s="66"/>
    </row>
    <row r="8" spans="1:5" s="13" customFormat="1" ht="28.5" x14ac:dyDescent="0.25">
      <c r="A8" s="10" t="s">
        <v>1</v>
      </c>
      <c r="B8" s="11" t="s">
        <v>2</v>
      </c>
      <c r="C8" s="11" t="s">
        <v>3</v>
      </c>
      <c r="D8" s="12" t="s">
        <v>4</v>
      </c>
    </row>
    <row r="9" spans="1:5" s="13" customFormat="1" ht="20.25" customHeight="1" x14ac:dyDescent="0.25">
      <c r="A9" s="22"/>
      <c r="B9" s="23" t="s">
        <v>22</v>
      </c>
      <c r="C9" s="24" t="s">
        <v>24</v>
      </c>
      <c r="D9" s="25">
        <f>D10+D25+D41+D64</f>
        <v>3788.3199999999997</v>
      </c>
    </row>
    <row r="10" spans="1:5" s="7" customFormat="1" ht="24.75" customHeight="1" x14ac:dyDescent="0.25">
      <c r="A10" s="51" t="s">
        <v>12</v>
      </c>
      <c r="B10" s="52" t="s">
        <v>89</v>
      </c>
      <c r="C10" s="53" t="s">
        <v>24</v>
      </c>
      <c r="D10" s="54">
        <f>D11</f>
        <v>1225.8399999999999</v>
      </c>
    </row>
    <row r="11" spans="1:5" s="7" customFormat="1" outlineLevel="1" x14ac:dyDescent="0.25">
      <c r="A11" s="8" t="s">
        <v>25</v>
      </c>
      <c r="B11" s="55" t="s">
        <v>31</v>
      </c>
      <c r="C11" s="31" t="s">
        <v>24</v>
      </c>
      <c r="D11" s="35">
        <v>1225.8399999999999</v>
      </c>
      <c r="E11" s="27"/>
    </row>
    <row r="12" spans="1:5" s="7" customFormat="1" outlineLevel="1" x14ac:dyDescent="0.25">
      <c r="A12" s="8"/>
      <c r="B12" s="57" t="s">
        <v>23</v>
      </c>
      <c r="C12" s="29" t="s">
        <v>24</v>
      </c>
      <c r="D12" s="39">
        <f>D11*1.1</f>
        <v>1348.424</v>
      </c>
      <c r="E12" s="27"/>
    </row>
    <row r="13" spans="1:5" s="7" customFormat="1" outlineLevel="1" x14ac:dyDescent="0.25">
      <c r="A13" s="8"/>
      <c r="B13" s="57" t="s">
        <v>79</v>
      </c>
      <c r="C13" s="29" t="s">
        <v>8</v>
      </c>
      <c r="D13" s="30">
        <v>2.403</v>
      </c>
      <c r="E13" s="27"/>
    </row>
    <row r="14" spans="1:5" s="7" customFormat="1" outlineLevel="1" x14ac:dyDescent="0.25">
      <c r="A14" s="8" t="s">
        <v>26</v>
      </c>
      <c r="B14" s="56" t="s">
        <v>27</v>
      </c>
      <c r="C14" s="31" t="s">
        <v>24</v>
      </c>
      <c r="D14" s="35">
        <v>1225.8399999999999</v>
      </c>
      <c r="E14" s="27"/>
    </row>
    <row r="15" spans="1:5" s="7" customFormat="1" outlineLevel="1" x14ac:dyDescent="0.25">
      <c r="A15" s="8"/>
      <c r="B15" s="57" t="s">
        <v>79</v>
      </c>
      <c r="C15" s="29" t="s">
        <v>8</v>
      </c>
      <c r="D15" s="30">
        <v>4.9279999999999999</v>
      </c>
      <c r="E15" s="27"/>
    </row>
    <row r="16" spans="1:5" ht="21" customHeight="1" outlineLevel="1" x14ac:dyDescent="0.25">
      <c r="A16" s="19"/>
      <c r="B16" s="58" t="s">
        <v>28</v>
      </c>
      <c r="C16" s="43" t="s">
        <v>0</v>
      </c>
      <c r="D16" s="44">
        <f>D14*1.03*0.1</f>
        <v>126.26152</v>
      </c>
    </row>
    <row r="17" spans="1:5" outlineLevel="1" x14ac:dyDescent="0.25">
      <c r="A17" s="15"/>
      <c r="B17" s="58" t="s">
        <v>38</v>
      </c>
      <c r="C17" s="43" t="s">
        <v>0</v>
      </c>
      <c r="D17" s="44">
        <f>D14*1.03*0.1</f>
        <v>126.26152</v>
      </c>
    </row>
    <row r="18" spans="1:5" ht="31.5" outlineLevel="1" x14ac:dyDescent="0.25">
      <c r="A18" s="19" t="s">
        <v>29</v>
      </c>
      <c r="B18" s="32" t="s">
        <v>145</v>
      </c>
      <c r="C18" s="18" t="s">
        <v>24</v>
      </c>
      <c r="D18" s="38">
        <v>1349.08</v>
      </c>
      <c r="E18" s="105"/>
    </row>
    <row r="19" spans="1:5" ht="25.5" customHeight="1" outlineLevel="1" x14ac:dyDescent="0.25">
      <c r="A19" s="15"/>
      <c r="B19" s="16" t="s">
        <v>144</v>
      </c>
      <c r="C19" s="17" t="s">
        <v>24</v>
      </c>
      <c r="D19" s="45">
        <f>D18*1.14</f>
        <v>1537.9511999999997</v>
      </c>
    </row>
    <row r="20" spans="1:5" outlineLevel="1" x14ac:dyDescent="0.25">
      <c r="A20" s="19" t="s">
        <v>32</v>
      </c>
      <c r="B20" s="32" t="s">
        <v>33</v>
      </c>
      <c r="C20" s="118" t="s">
        <v>24</v>
      </c>
      <c r="D20" s="33">
        <v>33.270000000000003</v>
      </c>
    </row>
    <row r="21" spans="1:5" ht="21" customHeight="1" outlineLevel="1" x14ac:dyDescent="0.25">
      <c r="A21" s="19"/>
      <c r="B21" s="42" t="s">
        <v>85</v>
      </c>
      <c r="C21" s="17" t="s">
        <v>8</v>
      </c>
      <c r="D21" s="28">
        <v>0.189</v>
      </c>
      <c r="E21" s="41"/>
    </row>
    <row r="22" spans="1:5" outlineLevel="1" x14ac:dyDescent="0.25">
      <c r="A22" s="19" t="s">
        <v>34</v>
      </c>
      <c r="B22" s="32" t="s">
        <v>87</v>
      </c>
      <c r="C22" s="18" t="s">
        <v>24</v>
      </c>
      <c r="D22" s="38">
        <v>283.41000000000003</v>
      </c>
    </row>
    <row r="23" spans="1:5" outlineLevel="1" x14ac:dyDescent="0.25">
      <c r="A23" s="19"/>
      <c r="B23" s="42" t="s">
        <v>79</v>
      </c>
      <c r="C23" s="43" t="s">
        <v>8</v>
      </c>
      <c r="D23" s="47">
        <v>0.56999999999999995</v>
      </c>
    </row>
    <row r="24" spans="1:5" outlineLevel="1" x14ac:dyDescent="0.25">
      <c r="A24" s="20"/>
      <c r="B24" s="16" t="s">
        <v>36</v>
      </c>
      <c r="C24" s="43" t="s">
        <v>0</v>
      </c>
      <c r="D24" s="45">
        <f>D22*0.0515</f>
        <v>14.595615</v>
      </c>
      <c r="E24" s="41"/>
    </row>
    <row r="25" spans="1:5" s="7" customFormat="1" ht="22.5" customHeight="1" x14ac:dyDescent="0.25">
      <c r="A25" s="51" t="s">
        <v>10</v>
      </c>
      <c r="B25" s="52" t="s">
        <v>90</v>
      </c>
      <c r="C25" s="53" t="s">
        <v>24</v>
      </c>
      <c r="D25" s="54">
        <f>D26</f>
        <v>995.63</v>
      </c>
    </row>
    <row r="26" spans="1:5" s="7" customFormat="1" ht="19.5" customHeight="1" outlineLevel="1" x14ac:dyDescent="0.25">
      <c r="A26" s="8" t="s">
        <v>17</v>
      </c>
      <c r="B26" s="55" t="s">
        <v>31</v>
      </c>
      <c r="C26" s="31" t="s">
        <v>24</v>
      </c>
      <c r="D26" s="35">
        <v>995.63</v>
      </c>
      <c r="E26" s="27"/>
    </row>
    <row r="27" spans="1:5" s="7" customFormat="1" outlineLevel="1" x14ac:dyDescent="0.25">
      <c r="A27" s="8"/>
      <c r="B27" s="57" t="s">
        <v>23</v>
      </c>
      <c r="C27" s="29" t="s">
        <v>24</v>
      </c>
      <c r="D27" s="39">
        <f>D26*1.1</f>
        <v>1095.193</v>
      </c>
      <c r="E27" s="27"/>
    </row>
    <row r="28" spans="1:5" s="7" customFormat="1" outlineLevel="1" x14ac:dyDescent="0.25">
      <c r="A28" s="8"/>
      <c r="B28" s="57" t="s">
        <v>79</v>
      </c>
      <c r="C28" s="29" t="s">
        <v>8</v>
      </c>
      <c r="D28" s="30">
        <v>1.9510000000000001</v>
      </c>
      <c r="E28" s="27"/>
    </row>
    <row r="29" spans="1:5" s="7" customFormat="1" outlineLevel="1" x14ac:dyDescent="0.25">
      <c r="A29" s="8" t="s">
        <v>14</v>
      </c>
      <c r="B29" s="56" t="s">
        <v>27</v>
      </c>
      <c r="C29" s="31" t="s">
        <v>24</v>
      </c>
      <c r="D29" s="35">
        <v>995.63</v>
      </c>
      <c r="E29" s="27"/>
    </row>
    <row r="30" spans="1:5" s="7" customFormat="1" outlineLevel="1" x14ac:dyDescent="0.25">
      <c r="A30" s="8"/>
      <c r="B30" s="57" t="s">
        <v>79</v>
      </c>
      <c r="C30" s="29" t="s">
        <v>8</v>
      </c>
      <c r="D30" s="30">
        <v>6.0030000000000001</v>
      </c>
      <c r="E30" s="27"/>
    </row>
    <row r="31" spans="1:5" ht="21" customHeight="1" outlineLevel="1" x14ac:dyDescent="0.25">
      <c r="A31" s="19"/>
      <c r="B31" s="58" t="s">
        <v>28</v>
      </c>
      <c r="C31" s="17" t="s">
        <v>0</v>
      </c>
      <c r="D31" s="36">
        <v>102.55</v>
      </c>
    </row>
    <row r="32" spans="1:5" ht="35.25" customHeight="1" outlineLevel="1" x14ac:dyDescent="0.25">
      <c r="A32" s="19"/>
      <c r="B32" s="58" t="s">
        <v>39</v>
      </c>
      <c r="C32" s="17" t="s">
        <v>0</v>
      </c>
      <c r="D32" s="36">
        <v>69.69</v>
      </c>
    </row>
    <row r="33" spans="1:5" ht="21.75" customHeight="1" outlineLevel="1" x14ac:dyDescent="0.25">
      <c r="A33" s="15"/>
      <c r="B33" s="58" t="s">
        <v>38</v>
      </c>
      <c r="C33" s="17" t="s">
        <v>0</v>
      </c>
      <c r="D33" s="36">
        <v>49.78</v>
      </c>
    </row>
    <row r="34" spans="1:5" ht="31.5" outlineLevel="1" x14ac:dyDescent="0.25">
      <c r="A34" s="19" t="s">
        <v>15</v>
      </c>
      <c r="B34" s="32" t="s">
        <v>146</v>
      </c>
      <c r="C34" s="18" t="s">
        <v>24</v>
      </c>
      <c r="D34" s="38">
        <v>1419.11</v>
      </c>
    </row>
    <row r="35" spans="1:5" ht="24.75" customHeight="1" outlineLevel="1" x14ac:dyDescent="0.25">
      <c r="A35" s="15"/>
      <c r="B35" s="16" t="s">
        <v>144</v>
      </c>
      <c r="C35" s="17" t="s">
        <v>24</v>
      </c>
      <c r="D35" s="36">
        <f>D34*1.1409</f>
        <v>1619.0625989999999</v>
      </c>
    </row>
    <row r="36" spans="1:5" ht="20.25" customHeight="1" outlineLevel="1" x14ac:dyDescent="0.25">
      <c r="A36" s="19" t="s">
        <v>77</v>
      </c>
      <c r="B36" s="32" t="s">
        <v>33</v>
      </c>
      <c r="C36" s="18" t="s">
        <v>24</v>
      </c>
      <c r="D36" s="37">
        <v>31.82</v>
      </c>
    </row>
    <row r="37" spans="1:5" ht="16.5" customHeight="1" outlineLevel="1" x14ac:dyDescent="0.25">
      <c r="A37" s="19"/>
      <c r="B37" s="48" t="s">
        <v>86</v>
      </c>
      <c r="C37" s="49" t="s">
        <v>8</v>
      </c>
      <c r="D37" s="47">
        <v>0.18099999999999999</v>
      </c>
      <c r="E37" s="41"/>
    </row>
    <row r="38" spans="1:5" outlineLevel="1" x14ac:dyDescent="0.25">
      <c r="A38" s="19" t="s">
        <v>18</v>
      </c>
      <c r="B38" s="32" t="s">
        <v>87</v>
      </c>
      <c r="C38" s="18" t="s">
        <v>24</v>
      </c>
      <c r="D38" s="38">
        <v>212.04</v>
      </c>
    </row>
    <row r="39" spans="1:5" s="7" customFormat="1" outlineLevel="1" x14ac:dyDescent="0.25">
      <c r="A39" s="8"/>
      <c r="B39" s="57" t="s">
        <v>79</v>
      </c>
      <c r="C39" s="29" t="s">
        <v>8</v>
      </c>
      <c r="D39" s="30">
        <v>0.42599999999999999</v>
      </c>
      <c r="E39" s="27"/>
    </row>
    <row r="40" spans="1:5" outlineLevel="1" x14ac:dyDescent="0.25">
      <c r="A40" s="20"/>
      <c r="B40" s="42" t="s">
        <v>36</v>
      </c>
      <c r="C40" s="43" t="s">
        <v>0</v>
      </c>
      <c r="D40" s="44">
        <f>D38*0.0515</f>
        <v>10.920059999999999</v>
      </c>
    </row>
    <row r="41" spans="1:5" s="7" customFormat="1" ht="27.75" customHeight="1" x14ac:dyDescent="0.25">
      <c r="A41" s="51" t="s">
        <v>11</v>
      </c>
      <c r="B41" s="52" t="s">
        <v>91</v>
      </c>
      <c r="C41" s="53" t="s">
        <v>24</v>
      </c>
      <c r="D41" s="54">
        <f>D42</f>
        <v>556.57000000000005</v>
      </c>
    </row>
    <row r="42" spans="1:5" s="7" customFormat="1" outlineLevel="1" x14ac:dyDescent="0.25">
      <c r="A42" s="8" t="s">
        <v>19</v>
      </c>
      <c r="B42" s="55" t="s">
        <v>31</v>
      </c>
      <c r="C42" s="31" t="s">
        <v>24</v>
      </c>
      <c r="D42" s="35">
        <v>556.57000000000005</v>
      </c>
      <c r="E42" s="27"/>
    </row>
    <row r="43" spans="1:5" s="7" customFormat="1" outlineLevel="1" x14ac:dyDescent="0.25">
      <c r="A43" s="8"/>
      <c r="B43" s="57" t="s">
        <v>23</v>
      </c>
      <c r="C43" s="29" t="s">
        <v>24</v>
      </c>
      <c r="D43" s="39">
        <f>D42*1.1</f>
        <v>612.22700000000009</v>
      </c>
      <c r="E43" s="27"/>
    </row>
    <row r="44" spans="1:5" s="7" customFormat="1" outlineLevel="1" x14ac:dyDescent="0.25">
      <c r="A44" s="8"/>
      <c r="B44" s="57" t="s">
        <v>79</v>
      </c>
      <c r="C44" s="29" t="s">
        <v>8</v>
      </c>
      <c r="D44" s="30">
        <v>1.0900000000000001</v>
      </c>
      <c r="E44" s="27"/>
    </row>
    <row r="45" spans="1:5" s="7" customFormat="1" outlineLevel="1" x14ac:dyDescent="0.25">
      <c r="A45" s="8" t="s">
        <v>20</v>
      </c>
      <c r="B45" s="55" t="s">
        <v>27</v>
      </c>
      <c r="C45" s="31" t="s">
        <v>24</v>
      </c>
      <c r="D45" s="35">
        <v>556.57000000000005</v>
      </c>
      <c r="E45" s="27"/>
    </row>
    <row r="46" spans="1:5" s="7" customFormat="1" outlineLevel="1" x14ac:dyDescent="0.25">
      <c r="A46" s="8"/>
      <c r="B46" s="57" t="s">
        <v>79</v>
      </c>
      <c r="C46" s="29" t="s">
        <v>8</v>
      </c>
      <c r="D46" s="30">
        <v>2.238</v>
      </c>
      <c r="E46" s="27"/>
    </row>
    <row r="47" spans="1:5" ht="21" customHeight="1" outlineLevel="1" x14ac:dyDescent="0.25">
      <c r="A47" s="19"/>
      <c r="B47" s="58" t="s">
        <v>28</v>
      </c>
      <c r="C47" s="17" t="s">
        <v>0</v>
      </c>
      <c r="D47" s="21">
        <f>D45*0.103</f>
        <v>57.326709999999999</v>
      </c>
    </row>
    <row r="48" spans="1:5" ht="21.75" customHeight="1" outlineLevel="1" x14ac:dyDescent="0.25">
      <c r="A48" s="15"/>
      <c r="B48" s="58" t="s">
        <v>38</v>
      </c>
      <c r="C48" s="17" t="s">
        <v>0</v>
      </c>
      <c r="D48" s="21">
        <f>D45*0.103</f>
        <v>57.326709999999999</v>
      </c>
    </row>
    <row r="49" spans="1:5" outlineLevel="1" x14ac:dyDescent="0.25">
      <c r="A49" s="19" t="s">
        <v>50</v>
      </c>
      <c r="B49" s="32" t="s">
        <v>41</v>
      </c>
      <c r="C49" s="18" t="s">
        <v>24</v>
      </c>
      <c r="D49" s="34">
        <v>556.57000000000005</v>
      </c>
    </row>
    <row r="50" spans="1:5" ht="18.75" customHeight="1" outlineLevel="1" x14ac:dyDescent="0.25">
      <c r="A50" s="15"/>
      <c r="B50" s="16" t="s">
        <v>42</v>
      </c>
      <c r="C50" s="17" t="s">
        <v>24</v>
      </c>
      <c r="D50" s="45">
        <f>D49*1.224</f>
        <v>681.24168000000009</v>
      </c>
    </row>
    <row r="51" spans="1:5" ht="31.5" outlineLevel="1" x14ac:dyDescent="0.25">
      <c r="A51" s="19" t="s">
        <v>51</v>
      </c>
      <c r="B51" s="32" t="s">
        <v>43</v>
      </c>
      <c r="C51" s="18" t="s">
        <v>0</v>
      </c>
      <c r="D51" s="34">
        <v>69.569999999999993</v>
      </c>
    </row>
    <row r="52" spans="1:5" ht="17.25" customHeight="1" outlineLevel="1" x14ac:dyDescent="0.25">
      <c r="A52" s="19"/>
      <c r="B52" s="16" t="s">
        <v>44</v>
      </c>
      <c r="C52" s="17" t="s">
        <v>0</v>
      </c>
      <c r="D52" s="44">
        <f>D51*1.03</f>
        <v>71.6571</v>
      </c>
      <c r="E52" s="27"/>
    </row>
    <row r="53" spans="1:5" ht="17.25" customHeight="1" outlineLevel="1" x14ac:dyDescent="0.25">
      <c r="A53" s="19"/>
      <c r="B53" s="46" t="s">
        <v>81</v>
      </c>
      <c r="C53" s="17" t="s">
        <v>8</v>
      </c>
      <c r="D53" s="44">
        <v>0.39</v>
      </c>
      <c r="E53" s="27"/>
    </row>
    <row r="54" spans="1:5" outlineLevel="1" x14ac:dyDescent="0.25">
      <c r="A54" s="19" t="s">
        <v>52</v>
      </c>
      <c r="B54" s="32" t="s">
        <v>47</v>
      </c>
      <c r="C54" s="18" t="s">
        <v>24</v>
      </c>
      <c r="D54" s="34">
        <v>556.57000000000005</v>
      </c>
      <c r="E54" s="27"/>
    </row>
    <row r="55" spans="1:5" ht="18" customHeight="1" outlineLevel="1" x14ac:dyDescent="0.25">
      <c r="A55" s="15"/>
      <c r="B55" s="16" t="s">
        <v>48</v>
      </c>
      <c r="C55" s="17" t="s">
        <v>8</v>
      </c>
      <c r="D55" s="21">
        <f>D54*3.1/1000</f>
        <v>1.7253670000000001</v>
      </c>
    </row>
    <row r="56" spans="1:5" ht="17.25" customHeight="1" outlineLevel="1" x14ac:dyDescent="0.25">
      <c r="A56" s="15"/>
      <c r="B56" s="16" t="s">
        <v>45</v>
      </c>
      <c r="C56" s="17" t="s">
        <v>0</v>
      </c>
      <c r="D56" s="36">
        <v>28.38</v>
      </c>
    </row>
    <row r="57" spans="1:5" outlineLevel="1" x14ac:dyDescent="0.25">
      <c r="A57" s="19" t="s">
        <v>53</v>
      </c>
      <c r="B57" s="32" t="s">
        <v>141</v>
      </c>
      <c r="C57" s="18" t="s">
        <v>24</v>
      </c>
      <c r="D57" s="34">
        <v>556.57000000000005</v>
      </c>
    </row>
    <row r="58" spans="1:5" ht="18" customHeight="1" outlineLevel="1" x14ac:dyDescent="0.25">
      <c r="A58" s="15"/>
      <c r="B58" s="16" t="s">
        <v>80</v>
      </c>
      <c r="C58" s="17" t="s">
        <v>37</v>
      </c>
      <c r="D58" s="45">
        <f>D57*0.45</f>
        <v>250.45650000000003</v>
      </c>
      <c r="E58" s="41"/>
    </row>
    <row r="59" spans="1:5" ht="54" customHeight="1" outlineLevel="1" x14ac:dyDescent="0.25">
      <c r="A59" s="19" t="s">
        <v>88</v>
      </c>
      <c r="B59" s="119" t="s">
        <v>142</v>
      </c>
      <c r="C59" s="18" t="s">
        <v>24</v>
      </c>
      <c r="D59" s="50">
        <v>556.57000000000005</v>
      </c>
      <c r="E59" s="41"/>
    </row>
    <row r="60" spans="1:5" ht="20.25" customHeight="1" outlineLevel="1" x14ac:dyDescent="0.25">
      <c r="A60" s="15"/>
      <c r="B60" s="16" t="s">
        <v>46</v>
      </c>
      <c r="C60" s="17" t="s">
        <v>24</v>
      </c>
      <c r="D60" s="21">
        <f>D57*1.14</f>
        <v>634.48980000000006</v>
      </c>
      <c r="E60" s="41"/>
    </row>
    <row r="61" spans="1:5" ht="18.75" customHeight="1" outlineLevel="1" x14ac:dyDescent="0.25">
      <c r="A61" s="15"/>
      <c r="B61" s="16" t="s">
        <v>49</v>
      </c>
      <c r="C61" s="17" t="s">
        <v>24</v>
      </c>
      <c r="D61" s="36">
        <f>D57*1.16</f>
        <v>645.62120000000004</v>
      </c>
      <c r="E61" s="64"/>
    </row>
    <row r="62" spans="1:5" outlineLevel="1" x14ac:dyDescent="0.25">
      <c r="A62" s="19" t="s">
        <v>125</v>
      </c>
      <c r="B62" s="32" t="s">
        <v>54</v>
      </c>
      <c r="C62" s="118" t="s">
        <v>24</v>
      </c>
      <c r="D62" s="33">
        <v>51.48</v>
      </c>
      <c r="E62" s="27"/>
    </row>
    <row r="63" spans="1:5" ht="19.5" customHeight="1" outlineLevel="1" x14ac:dyDescent="0.25">
      <c r="A63" s="19"/>
      <c r="B63" s="16" t="s">
        <v>85</v>
      </c>
      <c r="C63" s="17" t="s">
        <v>8</v>
      </c>
      <c r="D63" s="28">
        <v>0.29299999999999998</v>
      </c>
      <c r="E63" s="27"/>
    </row>
    <row r="64" spans="1:5" s="7" customFormat="1" ht="31.5" customHeight="1" x14ac:dyDescent="0.25">
      <c r="A64" s="51" t="s">
        <v>13</v>
      </c>
      <c r="B64" s="52" t="s">
        <v>92</v>
      </c>
      <c r="C64" s="53" t="s">
        <v>24</v>
      </c>
      <c r="D64" s="54">
        <f>D69</f>
        <v>1010.28</v>
      </c>
      <c r="E64" s="1"/>
    </row>
    <row r="65" spans="1:4" ht="31.5" x14ac:dyDescent="0.25">
      <c r="A65" s="19" t="s">
        <v>55</v>
      </c>
      <c r="B65" s="32" t="s">
        <v>56</v>
      </c>
      <c r="C65" s="18" t="s">
        <v>0</v>
      </c>
      <c r="D65" s="34">
        <v>126.28</v>
      </c>
    </row>
    <row r="66" spans="1:4" ht="17.25" customHeight="1" x14ac:dyDescent="0.25">
      <c r="A66" s="19"/>
      <c r="B66" s="16" t="s">
        <v>44</v>
      </c>
      <c r="C66" s="17" t="s">
        <v>0</v>
      </c>
      <c r="D66" s="21">
        <f>D65*1.02</f>
        <v>128.8056</v>
      </c>
    </row>
    <row r="67" spans="1:4" ht="17.25" customHeight="1" x14ac:dyDescent="0.25">
      <c r="A67" s="19"/>
      <c r="B67" s="46" t="s">
        <v>82</v>
      </c>
      <c r="C67" s="17" t="s">
        <v>0</v>
      </c>
      <c r="D67" s="21">
        <v>48.99</v>
      </c>
    </row>
    <row r="68" spans="1:4" ht="17.25" customHeight="1" x14ac:dyDescent="0.25">
      <c r="A68" s="19"/>
      <c r="B68" s="46" t="s">
        <v>83</v>
      </c>
      <c r="C68" s="17" t="s">
        <v>8</v>
      </c>
      <c r="D68" s="21">
        <v>17.170000000000002</v>
      </c>
    </row>
    <row r="69" spans="1:4" x14ac:dyDescent="0.25">
      <c r="A69" s="19" t="s">
        <v>65</v>
      </c>
      <c r="B69" s="32" t="s">
        <v>47</v>
      </c>
      <c r="C69" s="18" t="s">
        <v>24</v>
      </c>
      <c r="D69" s="34">
        <v>1010.28</v>
      </c>
    </row>
    <row r="70" spans="1:4" ht="18" customHeight="1" x14ac:dyDescent="0.25">
      <c r="A70" s="15"/>
      <c r="B70" s="16" t="s">
        <v>48</v>
      </c>
      <c r="C70" s="17" t="s">
        <v>8</v>
      </c>
      <c r="D70" s="21">
        <f>D69*3.1/1000</f>
        <v>3.1318679999999999</v>
      </c>
    </row>
    <row r="71" spans="1:4" ht="17.25" customHeight="1" x14ac:dyDescent="0.25">
      <c r="A71" s="15"/>
      <c r="B71" s="16" t="s">
        <v>45</v>
      </c>
      <c r="C71" s="43" t="s">
        <v>0</v>
      </c>
      <c r="D71" s="45">
        <f>D69*0.05*1.02</f>
        <v>51.524280000000005</v>
      </c>
    </row>
    <row r="72" spans="1:4" ht="20.25" customHeight="1" x14ac:dyDescent="0.25">
      <c r="A72" s="19" t="s">
        <v>66</v>
      </c>
      <c r="B72" s="32" t="s">
        <v>141</v>
      </c>
      <c r="C72" s="18" t="s">
        <v>24</v>
      </c>
      <c r="D72" s="34">
        <v>1010.28</v>
      </c>
    </row>
    <row r="73" spans="1:4" ht="18" customHeight="1" x14ac:dyDescent="0.25">
      <c r="A73" s="15"/>
      <c r="B73" s="16" t="s">
        <v>80</v>
      </c>
      <c r="C73" s="17" t="s">
        <v>37</v>
      </c>
      <c r="D73" s="44">
        <f>D72*0.45</f>
        <v>454.62599999999998</v>
      </c>
    </row>
    <row r="74" spans="1:4" ht="45.75" customHeight="1" x14ac:dyDescent="0.25">
      <c r="A74" s="19" t="s">
        <v>67</v>
      </c>
      <c r="B74" s="119" t="s">
        <v>143</v>
      </c>
      <c r="C74" s="18" t="s">
        <v>24</v>
      </c>
      <c r="D74" s="34">
        <v>1010.28</v>
      </c>
    </row>
    <row r="75" spans="1:4" ht="18" customHeight="1" x14ac:dyDescent="0.25">
      <c r="A75" s="15"/>
      <c r="B75" s="16" t="s">
        <v>58</v>
      </c>
      <c r="C75" s="17" t="s">
        <v>24</v>
      </c>
      <c r="D75" s="45">
        <f>D72*1.14</f>
        <v>1151.7191999999998</v>
      </c>
    </row>
    <row r="76" spans="1:4" ht="18.75" customHeight="1" x14ac:dyDescent="0.25">
      <c r="A76" s="15"/>
      <c r="B76" s="16" t="s">
        <v>59</v>
      </c>
      <c r="C76" s="17" t="s">
        <v>24</v>
      </c>
      <c r="D76" s="45">
        <f>D72*1.16</f>
        <v>1171.9247999999998</v>
      </c>
    </row>
    <row r="77" spans="1:4" ht="18.75" customHeight="1" x14ac:dyDescent="0.25">
      <c r="A77" s="19" t="s">
        <v>68</v>
      </c>
      <c r="B77" s="32" t="s">
        <v>61</v>
      </c>
      <c r="C77" s="18" t="s">
        <v>24</v>
      </c>
      <c r="D77" s="50">
        <v>1010.28</v>
      </c>
    </row>
    <row r="78" spans="1:4" ht="23.25" customHeight="1" x14ac:dyDescent="0.25">
      <c r="A78" s="19"/>
      <c r="B78" s="16" t="s">
        <v>60</v>
      </c>
      <c r="C78" s="17" t="s">
        <v>0</v>
      </c>
      <c r="D78" s="45">
        <f>D77*0.0103*2</f>
        <v>20.811768000000001</v>
      </c>
    </row>
    <row r="79" spans="1:4" ht="18.75" customHeight="1" x14ac:dyDescent="0.25">
      <c r="A79" s="19"/>
      <c r="B79" s="16" t="s">
        <v>62</v>
      </c>
      <c r="C79" s="17" t="s">
        <v>24</v>
      </c>
      <c r="D79" s="45">
        <f>1010.28*1.1409</f>
        <v>1152.6284519999999</v>
      </c>
    </row>
    <row r="80" spans="1:4" ht="18.75" customHeight="1" x14ac:dyDescent="0.25">
      <c r="A80" s="19" t="s">
        <v>68</v>
      </c>
      <c r="B80" s="32" t="s">
        <v>63</v>
      </c>
      <c r="C80" s="18" t="s">
        <v>0</v>
      </c>
      <c r="D80" s="38">
        <v>212.16</v>
      </c>
    </row>
    <row r="81" spans="1:5" ht="18.75" customHeight="1" x14ac:dyDescent="0.25">
      <c r="A81" s="19"/>
      <c r="B81" s="16" t="s">
        <v>64</v>
      </c>
      <c r="C81" s="17" t="s">
        <v>0</v>
      </c>
      <c r="D81" s="45">
        <f>D80*1.03</f>
        <v>218.5248</v>
      </c>
    </row>
    <row r="82" spans="1:5" ht="18.75" customHeight="1" x14ac:dyDescent="0.25">
      <c r="A82" s="19" t="s">
        <v>69</v>
      </c>
      <c r="B82" s="32" t="s">
        <v>70</v>
      </c>
      <c r="C82" s="18" t="s">
        <v>24</v>
      </c>
      <c r="D82" s="38">
        <v>1010.28</v>
      </c>
    </row>
    <row r="83" spans="1:5" ht="18.75" customHeight="1" x14ac:dyDescent="0.25">
      <c r="A83" s="19"/>
      <c r="B83" s="16" t="s">
        <v>71</v>
      </c>
      <c r="C83" s="17" t="s">
        <v>0</v>
      </c>
      <c r="D83" s="36">
        <f>D82*0.04*1.02</f>
        <v>41.219424000000004</v>
      </c>
    </row>
    <row r="84" spans="1:5" ht="18.75" customHeight="1" x14ac:dyDescent="0.25">
      <c r="A84" s="19" t="s">
        <v>72</v>
      </c>
      <c r="B84" s="32" t="s">
        <v>78</v>
      </c>
      <c r="C84" s="18" t="s">
        <v>24</v>
      </c>
      <c r="D84" s="38">
        <v>1010.28</v>
      </c>
    </row>
    <row r="85" spans="1:5" ht="18.75" customHeight="1" x14ac:dyDescent="0.25">
      <c r="A85" s="19"/>
      <c r="B85" s="16" t="s">
        <v>73</v>
      </c>
      <c r="C85" s="17" t="s">
        <v>24</v>
      </c>
      <c r="D85" s="45">
        <f>D84*1.02</f>
        <v>1030.4856</v>
      </c>
    </row>
    <row r="86" spans="1:5" ht="18.75" customHeight="1" x14ac:dyDescent="0.25">
      <c r="A86" s="19"/>
      <c r="B86" s="16" t="s">
        <v>71</v>
      </c>
      <c r="C86" s="17" t="s">
        <v>0</v>
      </c>
      <c r="D86" s="45">
        <v>13.13</v>
      </c>
    </row>
    <row r="87" spans="1:5" x14ac:dyDescent="0.25">
      <c r="A87" s="19" t="s">
        <v>74</v>
      </c>
      <c r="B87" s="32" t="s">
        <v>33</v>
      </c>
      <c r="C87" s="118" t="s">
        <v>24</v>
      </c>
      <c r="D87" s="37">
        <v>41.53</v>
      </c>
    </row>
    <row r="88" spans="1:5" x14ac:dyDescent="0.25">
      <c r="A88" s="19"/>
      <c r="B88" s="16" t="s">
        <v>85</v>
      </c>
      <c r="C88" s="17" t="s">
        <v>8</v>
      </c>
      <c r="D88" s="28">
        <v>0.23699999999999999</v>
      </c>
      <c r="E88" s="63"/>
    </row>
    <row r="89" spans="1:5" x14ac:dyDescent="0.25">
      <c r="A89" s="19" t="s">
        <v>75</v>
      </c>
      <c r="B89" s="32" t="s">
        <v>35</v>
      </c>
      <c r="C89" s="18" t="s">
        <v>24</v>
      </c>
      <c r="D89" s="34">
        <v>92.22</v>
      </c>
    </row>
    <row r="90" spans="1:5" s="7" customFormat="1" x14ac:dyDescent="0.25">
      <c r="A90" s="8"/>
      <c r="B90" s="57" t="s">
        <v>79</v>
      </c>
      <c r="C90" s="29" t="s">
        <v>8</v>
      </c>
      <c r="D90" s="30">
        <v>0.185</v>
      </c>
      <c r="E90" s="27"/>
    </row>
    <row r="91" spans="1:5" x14ac:dyDescent="0.25">
      <c r="A91" s="20"/>
      <c r="B91" s="16" t="s">
        <v>76</v>
      </c>
      <c r="C91" s="17" t="s">
        <v>0</v>
      </c>
      <c r="D91" s="21">
        <f>D89*0.0515</f>
        <v>4.7493299999999996</v>
      </c>
    </row>
    <row r="92" spans="1:5" ht="25.5" customHeight="1" x14ac:dyDescent="0.25">
      <c r="A92" s="59" t="s">
        <v>93</v>
      </c>
      <c r="B92" s="60" t="s">
        <v>98</v>
      </c>
      <c r="C92" s="61" t="s">
        <v>24</v>
      </c>
      <c r="D92" s="62">
        <v>97</v>
      </c>
    </row>
    <row r="93" spans="1:5" ht="19.5" customHeight="1" x14ac:dyDescent="0.25">
      <c r="A93" s="8" t="s">
        <v>94</v>
      </c>
      <c r="B93" s="55" t="s">
        <v>31</v>
      </c>
      <c r="C93" s="31" t="s">
        <v>24</v>
      </c>
      <c r="D93" s="35">
        <v>97</v>
      </c>
    </row>
    <row r="94" spans="1:5" x14ac:dyDescent="0.25">
      <c r="A94" s="8"/>
      <c r="B94" s="57" t="s">
        <v>23</v>
      </c>
      <c r="C94" s="29" t="s">
        <v>24</v>
      </c>
      <c r="D94" s="39">
        <f>D93*1.1</f>
        <v>106.7</v>
      </c>
    </row>
    <row r="95" spans="1:5" x14ac:dyDescent="0.25">
      <c r="A95" s="8"/>
      <c r="B95" s="57" t="s">
        <v>79</v>
      </c>
      <c r="C95" s="29" t="s">
        <v>8</v>
      </c>
      <c r="D95" s="30">
        <f>0.002*D93</f>
        <v>0.19400000000000001</v>
      </c>
    </row>
    <row r="96" spans="1:5" x14ac:dyDescent="0.25">
      <c r="A96" s="8" t="s">
        <v>95</v>
      </c>
      <c r="B96" s="55" t="s">
        <v>27</v>
      </c>
      <c r="C96" s="31" t="s">
        <v>24</v>
      </c>
      <c r="D96" s="35">
        <v>97</v>
      </c>
    </row>
    <row r="97" spans="1:4" x14ac:dyDescent="0.25">
      <c r="A97" s="8"/>
      <c r="B97" s="57" t="s">
        <v>79</v>
      </c>
      <c r="C97" s="29" t="s">
        <v>8</v>
      </c>
      <c r="D97" s="30">
        <f>0.002*D96</f>
        <v>0.19400000000000001</v>
      </c>
    </row>
    <row r="98" spans="1:4" x14ac:dyDescent="0.25">
      <c r="A98" s="19"/>
      <c r="B98" s="58" t="s">
        <v>28</v>
      </c>
      <c r="C98" s="17" t="s">
        <v>0</v>
      </c>
      <c r="D98" s="21">
        <f>D96*0.103</f>
        <v>9.9909999999999997</v>
      </c>
    </row>
    <row r="99" spans="1:4" x14ac:dyDescent="0.25">
      <c r="A99" s="15"/>
      <c r="B99" s="58" t="s">
        <v>38</v>
      </c>
      <c r="C99" s="17" t="s">
        <v>0</v>
      </c>
      <c r="D99" s="21">
        <f>D96*0.103</f>
        <v>9.9909999999999997</v>
      </c>
    </row>
    <row r="100" spans="1:4" ht="31.5" x14ac:dyDescent="0.25">
      <c r="A100" s="19" t="s">
        <v>96</v>
      </c>
      <c r="B100" s="32" t="s">
        <v>147</v>
      </c>
      <c r="C100" s="18" t="s">
        <v>24</v>
      </c>
      <c r="D100" s="34">
        <v>97</v>
      </c>
    </row>
    <row r="101" spans="1:4" x14ac:dyDescent="0.25">
      <c r="A101" s="15"/>
      <c r="B101" s="16" t="s">
        <v>144</v>
      </c>
      <c r="C101" s="17" t="s">
        <v>24</v>
      </c>
      <c r="D101" s="45">
        <f>D100*1.14</f>
        <v>110.57999999999998</v>
      </c>
    </row>
  </sheetData>
  <autoFilter ref="A9:E101" xr:uid="{EAC59E3D-B10A-4780-90F2-A91D761DE069}"/>
  <mergeCells count="5">
    <mergeCell ref="B6:D6"/>
    <mergeCell ref="A1:D1"/>
    <mergeCell ref="A2:D2"/>
    <mergeCell ref="A3:D3"/>
    <mergeCell ref="A4:D4"/>
  </mergeCells>
  <pageMargins left="0.39370078740157483" right="0.19685039370078741" top="0.39370078740157483" bottom="0.19685039370078741" header="0.51181102362204722" footer="0.15748031496062992"/>
  <pageSetup paperSize="8" scale="10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CAA5-2DE8-4CB9-BC77-63308702DA4A}">
  <dimension ref="A1"/>
  <sheetViews>
    <sheetView workbookViewId="0">
      <selection activeCell="D25" sqref="D25"/>
    </sheetView>
  </sheetViews>
  <sheetFormatPr defaultRowHeight="15" x14ac:dyDescent="0.25"/>
  <cols>
    <col min="2" max="2" width="18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 (2)</vt:lpstr>
      <vt:lpstr>Лист1 (3)</vt:lpstr>
      <vt:lpstr>Лист1</vt:lpstr>
      <vt:lpstr>'Лист1 (2)'!Область_печати</vt:lpstr>
      <vt:lpstr>'Лист1 (3)'!Область_печати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Кашуба Алла Владимировна</dc:creator>
  <cp:lastModifiedBy>Губская Мария Сергеевна</cp:lastModifiedBy>
  <cp:lastPrinted>2025-08-14T09:19:45Z</cp:lastPrinted>
  <dcterms:created xsi:type="dcterms:W3CDTF">2015-06-05T18:19:34Z</dcterms:created>
  <dcterms:modified xsi:type="dcterms:W3CDTF">2025-09-08T13:31:39Z</dcterms:modified>
</cp:coreProperties>
</file>