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Департамент строительства уникальных объектов\023_Чита\00_Тендеры\1. Тендер 872_0 цикл_1 очередь_Чита (подготов период и СГП)\"/>
    </mc:Choice>
  </mc:AlternateContent>
  <xr:revisionPtr revIDLastSave="0" documentId="13_ncr:1_{918A2A24-6DA6-4514-8318-73B46DE079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Лист1!$A$1:$L$118</definedName>
    <definedName name="_xlnm.Print_Area" localSheetId="0">Лист1!$A$7:$K$117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I34" i="1"/>
  <c r="I33" i="1"/>
  <c r="H33" i="1"/>
  <c r="J33" i="1" l="1"/>
  <c r="J34" i="1"/>
  <c r="H47" i="1" l="1"/>
  <c r="I47" i="1"/>
  <c r="H94" i="1"/>
  <c r="I93" i="1"/>
  <c r="I38" i="1"/>
  <c r="H31" i="1"/>
  <c r="I53" i="1"/>
  <c r="H53" i="1"/>
  <c r="H103" i="1"/>
  <c r="I102" i="1"/>
  <c r="I101" i="1"/>
  <c r="H101" i="1"/>
  <c r="I43" i="1"/>
  <c r="H43" i="1"/>
  <c r="H12" i="1"/>
  <c r="I12" i="1"/>
  <c r="H39" i="1"/>
  <c r="H38" i="1"/>
  <c r="I76" i="1"/>
  <c r="I116" i="1"/>
  <c r="H116" i="1"/>
  <c r="I115" i="1"/>
  <c r="H115" i="1"/>
  <c r="I111" i="1"/>
  <c r="H111" i="1"/>
  <c r="I108" i="1"/>
  <c r="H108" i="1"/>
  <c r="I107" i="1"/>
  <c r="H107" i="1"/>
  <c r="I106" i="1"/>
  <c r="H106" i="1"/>
  <c r="I105" i="1"/>
  <c r="H105" i="1"/>
  <c r="I104" i="1"/>
  <c r="H104" i="1"/>
  <c r="I103" i="1"/>
  <c r="H102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3" i="1"/>
  <c r="I91" i="1"/>
  <c r="H91" i="1"/>
  <c r="I90" i="1"/>
  <c r="H90" i="1"/>
  <c r="I89" i="1"/>
  <c r="H89" i="1"/>
  <c r="I86" i="1"/>
  <c r="H86" i="1"/>
  <c r="I83" i="1"/>
  <c r="H83" i="1"/>
  <c r="I82" i="1"/>
  <c r="H82" i="1"/>
  <c r="I81" i="1"/>
  <c r="H81" i="1"/>
  <c r="I80" i="1"/>
  <c r="H80" i="1"/>
  <c r="I79" i="1"/>
  <c r="H79" i="1"/>
  <c r="I78" i="1"/>
  <c r="H78" i="1"/>
  <c r="H76" i="1"/>
  <c r="I73" i="1"/>
  <c r="H73" i="1"/>
  <c r="I65" i="1"/>
  <c r="H65" i="1"/>
  <c r="I61" i="1"/>
  <c r="H61" i="1"/>
  <c r="I60" i="1"/>
  <c r="H60" i="1"/>
  <c r="I59" i="1"/>
  <c r="H59" i="1"/>
  <c r="I55" i="1"/>
  <c r="H55" i="1"/>
  <c r="I54" i="1"/>
  <c r="H54" i="1"/>
  <c r="I52" i="1"/>
  <c r="H52" i="1"/>
  <c r="I51" i="1"/>
  <c r="H51" i="1"/>
  <c r="I50" i="1"/>
  <c r="H50" i="1"/>
  <c r="I49" i="1"/>
  <c r="H49" i="1"/>
  <c r="I48" i="1"/>
  <c r="H48" i="1"/>
  <c r="I46" i="1"/>
  <c r="H46" i="1"/>
  <c r="I45" i="1"/>
  <c r="H45" i="1"/>
  <c r="I44" i="1"/>
  <c r="H44" i="1"/>
  <c r="I42" i="1"/>
  <c r="H42" i="1"/>
  <c r="I41" i="1"/>
  <c r="H41" i="1"/>
  <c r="I40" i="1"/>
  <c r="H40" i="1"/>
  <c r="J40" i="1" s="1"/>
  <c r="I37" i="1"/>
  <c r="H37" i="1"/>
  <c r="I36" i="1"/>
  <c r="H36" i="1"/>
  <c r="I32" i="1"/>
  <c r="H32" i="1"/>
  <c r="I31" i="1"/>
  <c r="I30" i="1"/>
  <c r="H30" i="1"/>
  <c r="I27" i="1"/>
  <c r="H27" i="1"/>
  <c r="I24" i="1"/>
  <c r="H24" i="1"/>
  <c r="I23" i="1"/>
  <c r="H23" i="1"/>
  <c r="I20" i="1"/>
  <c r="H20" i="1"/>
  <c r="D64" i="1"/>
  <c r="D77" i="1"/>
  <c r="H77" i="1" s="1"/>
  <c r="D109" i="1"/>
  <c r="D110" i="1" s="1"/>
  <c r="D92" i="1"/>
  <c r="I92" i="1" s="1"/>
  <c r="D114" i="1"/>
  <c r="D113" i="1"/>
  <c r="D112" i="1"/>
  <c r="D88" i="1"/>
  <c r="I88" i="1" s="1"/>
  <c r="D87" i="1"/>
  <c r="D85" i="1"/>
  <c r="H85" i="1" s="1"/>
  <c r="D84" i="1"/>
  <c r="D75" i="1"/>
  <c r="I75" i="1" s="1"/>
  <c r="D74" i="1"/>
  <c r="D71" i="1"/>
  <c r="D68" i="1"/>
  <c r="D66" i="1"/>
  <c r="D69" i="1" s="1"/>
  <c r="D58" i="1"/>
  <c r="I58" i="1" s="1"/>
  <c r="D57" i="1"/>
  <c r="D56" i="1"/>
  <c r="D11" i="1"/>
  <c r="H11" i="1" s="1"/>
  <c r="D26" i="1"/>
  <c r="I26" i="1" s="1"/>
  <c r="D29" i="1"/>
  <c r="H29" i="1" s="1"/>
  <c r="D28" i="1"/>
  <c r="D21" i="1"/>
  <c r="I21" i="1" s="1"/>
  <c r="D25" i="1"/>
  <c r="I25" i="1" s="1"/>
  <c r="D22" i="1"/>
  <c r="D18" i="1"/>
  <c r="D35" i="1"/>
  <c r="H35" i="1" s="1"/>
  <c r="D15" i="1"/>
  <c r="I15" i="1" s="1"/>
  <c r="D13" i="1"/>
  <c r="D16" i="1" s="1"/>
  <c r="D17" i="1" s="1"/>
  <c r="I17" i="1" s="1"/>
  <c r="J41" i="1" l="1"/>
  <c r="J38" i="1"/>
  <c r="I11" i="1"/>
  <c r="H109" i="1"/>
  <c r="I109" i="1"/>
  <c r="H71" i="1"/>
  <c r="I74" i="1"/>
  <c r="I84" i="1"/>
  <c r="H92" i="1"/>
  <c r="J92" i="1" s="1"/>
  <c r="I64" i="1"/>
  <c r="I112" i="1"/>
  <c r="H57" i="1"/>
  <c r="I87" i="1"/>
  <c r="I39" i="1"/>
  <c r="J39" i="1" s="1"/>
  <c r="H64" i="1"/>
  <c r="I56" i="1"/>
  <c r="H113" i="1"/>
  <c r="H114" i="1"/>
  <c r="I35" i="1"/>
  <c r="J35" i="1" s="1"/>
  <c r="H16" i="1"/>
  <c r="I28" i="1"/>
  <c r="H22" i="1"/>
  <c r="J48" i="1"/>
  <c r="J91" i="1"/>
  <c r="J103" i="1"/>
  <c r="J47" i="1"/>
  <c r="J80" i="1"/>
  <c r="J73" i="1"/>
  <c r="J46" i="1"/>
  <c r="J61" i="1"/>
  <c r="J79" i="1"/>
  <c r="J11" i="1"/>
  <c r="J36" i="1"/>
  <c r="J104" i="1"/>
  <c r="J94" i="1"/>
  <c r="J100" i="1"/>
  <c r="J106" i="1"/>
  <c r="J31" i="1"/>
  <c r="J37" i="1"/>
  <c r="J43" i="1"/>
  <c r="J55" i="1"/>
  <c r="J98" i="1"/>
  <c r="J59" i="1"/>
  <c r="J107" i="1"/>
  <c r="J86" i="1"/>
  <c r="J116" i="1"/>
  <c r="J53" i="1"/>
  <c r="J95" i="1"/>
  <c r="J49" i="1"/>
  <c r="J89" i="1"/>
  <c r="I114" i="1"/>
  <c r="J101" i="1"/>
  <c r="J83" i="1"/>
  <c r="J20" i="1"/>
  <c r="J76" i="1"/>
  <c r="J115" i="1"/>
  <c r="J24" i="1"/>
  <c r="H87" i="1"/>
  <c r="J97" i="1"/>
  <c r="J30" i="1"/>
  <c r="J78" i="1"/>
  <c r="I22" i="1"/>
  <c r="J23" i="1"/>
  <c r="I57" i="1"/>
  <c r="J12" i="1"/>
  <c r="H58" i="1"/>
  <c r="J58" i="1" s="1"/>
  <c r="I71" i="1"/>
  <c r="J71" i="1" s="1"/>
  <c r="H13" i="1"/>
  <c r="I13" i="1"/>
  <c r="H25" i="1"/>
  <c r="J25" i="1" s="1"/>
  <c r="J52" i="1"/>
  <c r="H74" i="1"/>
  <c r="J60" i="1"/>
  <c r="J82" i="1"/>
  <c r="I16" i="1"/>
  <c r="H17" i="1"/>
  <c r="J17" i="1" s="1"/>
  <c r="J42" i="1"/>
  <c r="J54" i="1"/>
  <c r="I77" i="1"/>
  <c r="J77" i="1" s="1"/>
  <c r="I113" i="1"/>
  <c r="H66" i="1"/>
  <c r="H84" i="1"/>
  <c r="I110" i="1"/>
  <c r="H110" i="1"/>
  <c r="I66" i="1"/>
  <c r="D70" i="1"/>
  <c r="I69" i="1"/>
  <c r="H69" i="1"/>
  <c r="H28" i="1"/>
  <c r="I18" i="1"/>
  <c r="H18" i="1"/>
  <c r="I68" i="1"/>
  <c r="H68" i="1"/>
  <c r="J90" i="1"/>
  <c r="J96" i="1"/>
  <c r="J102" i="1"/>
  <c r="J108" i="1"/>
  <c r="I29" i="1"/>
  <c r="J29" i="1" s="1"/>
  <c r="I85" i="1"/>
  <c r="J85" i="1" s="1"/>
  <c r="H75" i="1"/>
  <c r="J75" i="1" s="1"/>
  <c r="J81" i="1"/>
  <c r="J93" i="1"/>
  <c r="J99" i="1"/>
  <c r="J105" i="1"/>
  <c r="J111" i="1"/>
  <c r="H26" i="1"/>
  <c r="J26" i="1" s="1"/>
  <c r="H56" i="1"/>
  <c r="H88" i="1"/>
  <c r="J88" i="1" s="1"/>
  <c r="H112" i="1"/>
  <c r="J32" i="1"/>
  <c r="J44" i="1"/>
  <c r="J50" i="1"/>
  <c r="H15" i="1"/>
  <c r="J15" i="1" s="1"/>
  <c r="H21" i="1"/>
  <c r="J21" i="1" s="1"/>
  <c r="J27" i="1"/>
  <c r="J45" i="1"/>
  <c r="J51" i="1"/>
  <c r="J65" i="1"/>
  <c r="D67" i="1"/>
  <c r="D72" i="1"/>
  <c r="D19" i="1"/>
  <c r="D14" i="1"/>
  <c r="J113" i="1" l="1"/>
  <c r="J74" i="1"/>
  <c r="J109" i="1"/>
  <c r="J57" i="1"/>
  <c r="J84" i="1"/>
  <c r="J87" i="1"/>
  <c r="J64" i="1"/>
  <c r="J112" i="1"/>
  <c r="J28" i="1"/>
  <c r="J114" i="1"/>
  <c r="J56" i="1"/>
  <c r="J22" i="1"/>
  <c r="J18" i="1"/>
  <c r="J16" i="1"/>
  <c r="J66" i="1"/>
  <c r="J110" i="1"/>
  <c r="J13" i="1"/>
  <c r="J68" i="1"/>
  <c r="I72" i="1"/>
  <c r="H72" i="1"/>
  <c r="J69" i="1"/>
  <c r="I70" i="1"/>
  <c r="H70" i="1"/>
  <c r="I19" i="1"/>
  <c r="H19" i="1"/>
  <c r="H67" i="1"/>
  <c r="I67" i="1"/>
  <c r="I14" i="1"/>
  <c r="I10" i="1" s="1"/>
  <c r="H14" i="1"/>
  <c r="H10" i="1" s="1"/>
  <c r="I63" i="1" l="1"/>
  <c r="H63" i="1"/>
  <c r="J14" i="1"/>
  <c r="J70" i="1"/>
  <c r="J19" i="1"/>
  <c r="J72" i="1"/>
  <c r="J67" i="1"/>
  <c r="J63" i="1" s="1"/>
  <c r="J10" i="1" l="1"/>
  <c r="J117" i="1"/>
</calcChain>
</file>

<file path=xl/sharedStrings.xml><?xml version="1.0" encoding="utf-8"?>
<sst xmlns="http://schemas.openxmlformats.org/spreadsheetml/2006/main" count="273" uniqueCount="110">
  <si>
    <t>м3</t>
  </si>
  <si>
    <t>№ п/п</t>
  </si>
  <si>
    <t>Наименование</t>
  </si>
  <si>
    <t>Ед. изм.</t>
  </si>
  <si>
    <t>Кол-во</t>
  </si>
  <si>
    <t>Масса всего, кг.</t>
  </si>
  <si>
    <t>Примечание</t>
  </si>
  <si>
    <t>Стоимость материала всего,
руб. с НДС</t>
  </si>
  <si>
    <t>Стоимость работ всего,
руб. с НДС</t>
  </si>
  <si>
    <t>Стоимость Итого,
руб. с НДС</t>
  </si>
  <si>
    <t>м2</t>
  </si>
  <si>
    <t>I</t>
  </si>
  <si>
    <t>II</t>
  </si>
  <si>
    <r>
      <t xml:space="preserve">Цена материала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</si>
  <si>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r>
      <t xml:space="preserve">Цена работ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</si>
  <si>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t>шт.</t>
  </si>
  <si>
    <t>1.</t>
  </si>
  <si>
    <t>Временные здания и сооружения (ВЗиС)</t>
  </si>
  <si>
    <t>1.1.</t>
  </si>
  <si>
    <t>Разработка грунта с погрузкой в самосвалы и вывозом на полигон с предоставлением талонов для устройства временных дорог, площадок складирования и основания под контейнеры инвентарные</t>
  </si>
  <si>
    <t>1.2.</t>
  </si>
  <si>
    <t>Устройство временного ограждения, тип 3БН (1)</t>
  </si>
  <si>
    <t>м.п.</t>
  </si>
  <si>
    <t>Блок ФБС 24.4.6 (У)</t>
  </si>
  <si>
    <t>Стойка труба металлическая d=60мм, h=2000мм, окрашенная в RAL 7016</t>
  </si>
  <si>
    <t>Металлический профлист С8 (RAL 7042), толщина 0,38-0,43 мм</t>
  </si>
  <si>
    <t>Устройство сигнальных фонарей вставных ФС-30</t>
  </si>
  <si>
    <t>Кронштейн настенный унитарный КНПЛ-100</t>
  </si>
  <si>
    <t>Лоток проволочный ПЛМ-100.35</t>
  </si>
  <si>
    <t>Окраска ФБС (красно-белая зебра)</t>
  </si>
  <si>
    <t>1.3.</t>
  </si>
  <si>
    <t>Устройство временных дорог</t>
  </si>
  <si>
    <t>1.4.</t>
  </si>
  <si>
    <t>Устройство площадок складирования</t>
  </si>
  <si>
    <t>1.5.</t>
  </si>
  <si>
    <t>Устройство основания из плит под бытовой городок</t>
  </si>
  <si>
    <t>1.6.</t>
  </si>
  <si>
    <t>кВт</t>
  </si>
  <si>
    <t>1.7.</t>
  </si>
  <si>
    <t>Труба металлическая 40х40х1,5 мм</t>
  </si>
  <si>
    <t>Труба металлическая 100х100х4 мм</t>
  </si>
  <si>
    <t>Петли воротные усиленные</t>
  </si>
  <si>
    <t>1.8.</t>
  </si>
  <si>
    <t>Городок (бытовки/раздевалки)</t>
  </si>
  <si>
    <t>С/У отапливаемые (бытовка)</t>
  </si>
  <si>
    <t>Душевые отапливаемые (бытовка)</t>
  </si>
  <si>
    <t>Курилки в зимнем исполнении</t>
  </si>
  <si>
    <t>1.10.</t>
  </si>
  <si>
    <t>1.11.</t>
  </si>
  <si>
    <t>Мойка колес "Мойдодыр-К"</t>
  </si>
  <si>
    <t>1.12.</t>
  </si>
  <si>
    <t>Контейнеры для строительного и бытового мусора 8 м3</t>
  </si>
  <si>
    <t>1.13.</t>
  </si>
  <si>
    <t>Прожектор ПЗС-45, мощностью 1000 Вт</t>
  </si>
  <si>
    <t>1.14.</t>
  </si>
  <si>
    <t>Стенд информационный</t>
  </si>
  <si>
    <t>1.15.</t>
  </si>
  <si>
    <t>Пожарный щит</t>
  </si>
  <si>
    <t>1.16.</t>
  </si>
  <si>
    <t>Устройство защитной галереи для прохода в здание</t>
  </si>
  <si>
    <t>доска обрезная 40х100 мм</t>
  </si>
  <si>
    <t>металлический профлист С8, толщина 0,5 мм</t>
  </si>
  <si>
    <t>1.17.</t>
  </si>
  <si>
    <t>Сплошной защитно-улавливающий экран</t>
  </si>
  <si>
    <t>1.18.</t>
  </si>
  <si>
    <t>Установка дорожных знаков и знаков безопастности</t>
  </si>
  <si>
    <t>Опора под знаки: СКМ 3.50 (5,0 м; 27,0 кг/ед.)</t>
  </si>
  <si>
    <t>Фундамент под самостоятельную опору Ф2-6 (150 кг) 600х600х300</t>
  </si>
  <si>
    <t>Хомут для крепления дорожного знака на стойку</t>
  </si>
  <si>
    <t>1.19.</t>
  </si>
  <si>
    <t>Скважина (+водоподготовка) 1комп. с помещением водоподготовки</t>
  </si>
  <si>
    <t>Подготовительный период (Строительная площадка)</t>
  </si>
  <si>
    <t>Оцинкованная сетка рабица 50х50х2.5 (2х6м) 2 шт.</t>
  </si>
  <si>
    <t>плита железобетонная 2П30.18 (3000х1750х170мм)</t>
  </si>
  <si>
    <t>песок (основание под плиты) h=100 мм</t>
  </si>
  <si>
    <t>щебень фр. 20-40 (засыпка некратных мест между дорожными плитами) h=200 мм</t>
  </si>
  <si>
    <t>плита железобетонная 2П30.18  (3000х1750х170мм)</t>
  </si>
  <si>
    <t>Временное подключение электропитания</t>
  </si>
  <si>
    <t>кабель временного электропитания ПВББШП 3х120+1х95, 1 кВм (или аналог)</t>
  </si>
  <si>
    <t>Контейнер инвентарный (бытовки) 6000х3000</t>
  </si>
  <si>
    <t>Биотуалеты 1210х1210 мм</t>
  </si>
  <si>
    <t>Контейнер инвентарный 2500х2500 мм КПП</t>
  </si>
  <si>
    <t>Устройство въездных ворот (6000х2000 мм)</t>
  </si>
  <si>
    <t>Устройство калиток 1000х2000 мм</t>
  </si>
  <si>
    <t>Петли</t>
  </si>
  <si>
    <t>Подготовительный период (Строительный городок)</t>
  </si>
  <si>
    <t>Подготовительный период. Временные здания и сооружения. Обустройство строительной площадки и строительного городка.</t>
  </si>
  <si>
    <t>кабель временного электропитания ВВГ 3х4 (или аналог)</t>
  </si>
  <si>
    <t>Устройство настила пешеходного шириной 1,5 м</t>
  </si>
  <si>
    <t>Установка временных зданий</t>
  </si>
  <si>
    <t>Офис продаж (конторские бытовки)</t>
  </si>
  <si>
    <t>Штаб (конторские бытовки)</t>
  </si>
  <si>
    <t>Плита железобетонная 2П30.18 (3000х1750х170мм)</t>
  </si>
  <si>
    <t>Песок (основание под плиты) h=100 мм</t>
  </si>
  <si>
    <t>Щебень фр. 20-40 (засыпка некратных мест между дорожными плитами) h=200 мм</t>
  </si>
  <si>
    <t>Плита железобетонная 2П30.18  (3000х1750х170мм)</t>
  </si>
  <si>
    <t>Устройство зоны для ремонта строительной техники</t>
  </si>
  <si>
    <t>1.9.</t>
  </si>
  <si>
    <t>2.</t>
  </si>
  <si>
    <t>Геодезические работы</t>
  </si>
  <si>
    <t>1.20.</t>
  </si>
  <si>
    <t>1.21.</t>
  </si>
  <si>
    <t>Создание геодезической разбивочной основы котлована</t>
  </si>
  <si>
    <t>Вынос в натуру осей и отметок возводимых сооружений и зданий</t>
  </si>
  <si>
    <t>Итого</t>
  </si>
  <si>
    <t>Начальная максимальная цена контракта (НМЦК)</t>
  </si>
  <si>
    <t>на выполнение работ: подготовительный период (СГП). Временные здания и сооружения. Обустройство строительной площадки и строительного городка. (1 очередь)</t>
  </si>
  <si>
    <t>Объект: «Жилой дом со встроенными помещениями общественно-делового и коммерческого назначения на первом этаже здания» поз. 3.1, 2,2-2,3, 2,1 при строительстве жилого комплекса со встроенными помещениями общественного-делового, коммерческого назначения и поликлиническим учреждением по адресу: г. Чита, ул. 1-я Коллективная</t>
  </si>
  <si>
    <t>Основание:</t>
  </si>
  <si>
    <t>Проектная документация шифр  24-04-ПОС.1 "Проект организации строительства" (без ВПР)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</si>
</sst>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#,##0.000"/>
    <numFmt numFmtId="166" formatCode="0.000"/>
    <numFmt numFmtId="167" formatCode="##,##0.00"/>
    <numFmt numFmtId="168" formatCode="_-* #,##0.00\ _₽_-;\-* #,##0.00\ _₽_-;_-* &quot;-&quot;??\ _₽_-;_-@_-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i/>
      <sz val="8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8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0" fillId="0" borderId="0"/>
    <xf numFmtId="43" fontId="16" fillId="0" borderId="0" applyFont="0" applyFill="0" applyBorder="0" applyAlignment="0" applyProtection="0"/>
  </cellStyleXfs>
  <cellXfs count="82">
    <xf numFmtId="0" fontId="0" fillId="0" borderId="0" xfId="0"/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66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6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43" fontId="4" fillId="0" borderId="1" xfId="2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right" vertical="center"/>
    </xf>
    <xf numFmtId="43" fontId="4" fillId="3" borderId="1" xfId="2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43" fontId="19" fillId="0" borderId="0" xfId="0" applyNumberFormat="1" applyFont="1" applyAlignment="1">
      <alignment horizontal="right" vertical="center"/>
    </xf>
    <xf numFmtId="43" fontId="5" fillId="0" borderId="1" xfId="0" applyNumberFormat="1" applyFont="1" applyFill="1" applyBorder="1" applyAlignment="1">
      <alignment vertical="center"/>
    </xf>
    <xf numFmtId="168" fontId="6" fillId="0" borderId="0" xfId="0" applyNumberFormat="1" applyFont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164" fontId="13" fillId="4" borderId="1" xfId="0" applyNumberFormat="1" applyFont="1" applyFill="1" applyBorder="1" applyAlignment="1">
      <alignment horizontal="right" vertical="center"/>
    </xf>
    <xf numFmtId="43" fontId="20" fillId="0" borderId="1" xfId="0" applyNumberFormat="1" applyFont="1" applyFill="1" applyBorder="1" applyAlignment="1">
      <alignment vertical="center"/>
    </xf>
    <xf numFmtId="168" fontId="5" fillId="0" borderId="1" xfId="0" applyNumberFormat="1" applyFont="1" applyFill="1" applyBorder="1" applyAlignment="1">
      <alignment vertical="center"/>
    </xf>
    <xf numFmtId="43" fontId="21" fillId="0" borderId="1" xfId="2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indent="1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2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168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3" fontId="4" fillId="0" borderId="1" xfId="2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167" fontId="18" fillId="0" borderId="2" xfId="0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6" xfId="1" xr:uid="{AAD5B3BB-2837-4999-8AA3-A3597F9AB74A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"/>
  <sheetViews>
    <sheetView tabSelected="1" topLeftCell="C2" zoomScale="130" zoomScaleNormal="130" zoomScaleSheetLayoutView="115" workbookViewId="0">
      <selection activeCell="H131" sqref="H131"/>
    </sheetView>
  </sheetViews>
  <sheetFormatPr defaultRowHeight="12.75" outlineLevelRow="1" x14ac:dyDescent="0.25"/>
  <cols>
    <col min="1" max="1" width="6.7109375" style="2" customWidth="1"/>
    <col min="2" max="2" width="86.85546875" style="1" customWidth="1"/>
    <col min="3" max="3" width="10" style="8" customWidth="1"/>
    <col min="4" max="4" width="14.28515625" style="11" customWidth="1"/>
    <col min="5" max="5" width="11.85546875" style="10" hidden="1" customWidth="1"/>
    <col min="6" max="7" width="13.7109375" style="10" customWidth="1"/>
    <col min="8" max="9" width="15.7109375" style="10" customWidth="1"/>
    <col min="10" max="10" width="19.140625" style="10" customWidth="1"/>
    <col min="11" max="11" width="37.85546875" style="1" customWidth="1"/>
    <col min="12" max="12" width="13.140625" style="13" customWidth="1"/>
    <col min="13" max="16384" width="9.140625" style="1"/>
  </cols>
  <sheetData>
    <row r="1" spans="1:12" ht="15.75" customHeight="1" x14ac:dyDescent="0.25">
      <c r="A1" s="80" t="s">
        <v>105</v>
      </c>
      <c r="B1" s="80"/>
      <c r="C1" s="80"/>
      <c r="D1" s="80"/>
      <c r="E1" s="50"/>
      <c r="F1" s="50"/>
      <c r="G1" s="50"/>
      <c r="H1" s="50"/>
      <c r="I1" s="50"/>
      <c r="J1" s="50"/>
      <c r="K1" s="50"/>
    </row>
    <row r="2" spans="1:12" s="53" customFormat="1" ht="30.75" customHeight="1" x14ac:dyDescent="0.25">
      <c r="A2" s="81" t="s">
        <v>106</v>
      </c>
      <c r="B2" s="81"/>
      <c r="C2" s="81"/>
      <c r="D2" s="81"/>
      <c r="E2" s="51"/>
      <c r="F2" s="51"/>
      <c r="G2" s="51"/>
      <c r="H2" s="51"/>
      <c r="I2" s="51"/>
      <c r="J2" s="51"/>
      <c r="K2" s="51"/>
      <c r="L2" s="52"/>
    </row>
    <row r="3" spans="1:12" s="53" customFormat="1" ht="54.75" customHeight="1" x14ac:dyDescent="0.25">
      <c r="A3" s="81" t="s">
        <v>107</v>
      </c>
      <c r="B3" s="81"/>
      <c r="C3" s="81"/>
      <c r="D3" s="81"/>
      <c r="E3" s="54"/>
      <c r="F3" s="54"/>
      <c r="G3" s="54"/>
      <c r="H3" s="54"/>
      <c r="I3" s="54"/>
      <c r="J3" s="54"/>
      <c r="K3" s="54"/>
      <c r="L3" s="52"/>
    </row>
    <row r="4" spans="1:12" s="53" customFormat="1" ht="11.25" customHeight="1" x14ac:dyDescent="0.25">
      <c r="A4" s="55"/>
      <c r="B4" s="56" t="s">
        <v>108</v>
      </c>
      <c r="C4" s="55"/>
      <c r="D4" s="55"/>
      <c r="E4" s="54"/>
      <c r="F4" s="54"/>
      <c r="G4" s="54"/>
      <c r="H4" s="54"/>
      <c r="I4" s="54"/>
      <c r="J4" s="54"/>
      <c r="K4" s="54"/>
      <c r="L4" s="52"/>
    </row>
    <row r="5" spans="1:12" s="53" customFormat="1" ht="15" customHeight="1" x14ac:dyDescent="0.25">
      <c r="A5" s="55"/>
      <c r="B5" s="57" t="s">
        <v>109</v>
      </c>
      <c r="C5" s="55"/>
      <c r="D5" s="55"/>
      <c r="E5" s="54"/>
      <c r="F5" s="54"/>
      <c r="G5" s="54"/>
      <c r="H5" s="54"/>
      <c r="I5" s="54"/>
      <c r="J5" s="54"/>
      <c r="K5" s="54"/>
      <c r="L5" s="52"/>
    </row>
    <row r="7" spans="1:12" s="7" customFormat="1" ht="44.25" customHeight="1" x14ac:dyDescent="0.25">
      <c r="A7" s="3" t="s">
        <v>1</v>
      </c>
      <c r="B7" s="4" t="s">
        <v>2</v>
      </c>
      <c r="C7" s="4" t="s">
        <v>3</v>
      </c>
      <c r="D7" s="5" t="s">
        <v>4</v>
      </c>
      <c r="E7" s="6" t="s">
        <v>5</v>
      </c>
      <c r="F7" s="6" t="s">
        <v>13</v>
      </c>
      <c r="G7" s="6" t="s">
        <v>14</v>
      </c>
      <c r="H7" s="6" t="s">
        <v>7</v>
      </c>
      <c r="I7" s="6" t="s">
        <v>8</v>
      </c>
      <c r="J7" s="6" t="s">
        <v>9</v>
      </c>
      <c r="K7" s="4" t="s">
        <v>6</v>
      </c>
      <c r="L7" s="14"/>
    </row>
    <row r="8" spans="1:12" s="29" customFormat="1" ht="13.5" x14ac:dyDescent="0.25">
      <c r="A8" s="15"/>
      <c r="B8" s="12" t="s">
        <v>86</v>
      </c>
      <c r="C8" s="16"/>
      <c r="D8" s="17"/>
      <c r="E8" s="18"/>
      <c r="F8" s="18"/>
      <c r="G8" s="18"/>
      <c r="H8" s="18"/>
      <c r="I8" s="18"/>
      <c r="J8" s="18"/>
      <c r="K8" s="16"/>
      <c r="L8" s="28"/>
    </row>
    <row r="9" spans="1:12" s="30" customFormat="1" ht="13.5" x14ac:dyDescent="0.25">
      <c r="A9" s="19" t="s">
        <v>11</v>
      </c>
      <c r="B9" s="20" t="s">
        <v>71</v>
      </c>
      <c r="C9" s="19"/>
      <c r="D9" s="21"/>
      <c r="E9" s="22"/>
      <c r="F9" s="23"/>
      <c r="G9" s="23"/>
      <c r="H9" s="23"/>
      <c r="I9" s="23"/>
      <c r="J9" s="23"/>
      <c r="K9" s="23"/>
    </row>
    <row r="10" spans="1:12" s="27" customFormat="1" ht="13.5" x14ac:dyDescent="0.25">
      <c r="A10" s="24" t="s">
        <v>16</v>
      </c>
      <c r="B10" s="25" t="s">
        <v>17</v>
      </c>
      <c r="C10" s="31"/>
      <c r="D10" s="26"/>
      <c r="E10" s="24"/>
      <c r="F10" s="25"/>
      <c r="G10" s="25"/>
      <c r="H10" s="47">
        <f>SUM(H11:H61)</f>
        <v>31582592.319999997</v>
      </c>
      <c r="I10" s="47">
        <f>SUM(I11:I61)</f>
        <v>18504032.800000001</v>
      </c>
      <c r="J10" s="47">
        <f>SUM(J11:J61)</f>
        <v>50086625.119999997</v>
      </c>
      <c r="K10" s="43"/>
    </row>
    <row r="11" spans="1:12" s="75" customFormat="1" ht="25.5" hidden="1" outlineLevel="1" x14ac:dyDescent="0.25">
      <c r="A11" s="58" t="s">
        <v>18</v>
      </c>
      <c r="B11" s="59" t="s">
        <v>19</v>
      </c>
      <c r="C11" s="60" t="s">
        <v>0</v>
      </c>
      <c r="D11" s="32">
        <f>(4*17+3*6.25+1.5*8)*0.1</f>
        <v>9.875</v>
      </c>
      <c r="E11" s="45"/>
      <c r="F11" s="34">
        <v>0</v>
      </c>
      <c r="G11" s="34">
        <v>4960</v>
      </c>
      <c r="H11" s="34">
        <f>D11*F11</f>
        <v>0</v>
      </c>
      <c r="I11" s="34">
        <f>D11*G11</f>
        <v>48980</v>
      </c>
      <c r="J11" s="34">
        <f>H11+I11</f>
        <v>48980</v>
      </c>
      <c r="K11" s="74"/>
    </row>
    <row r="12" spans="1:12" s="75" customFormat="1" hidden="1" outlineLevel="1" x14ac:dyDescent="0.25">
      <c r="A12" s="58" t="s">
        <v>20</v>
      </c>
      <c r="B12" s="61" t="s">
        <v>21</v>
      </c>
      <c r="C12" s="60" t="s">
        <v>22</v>
      </c>
      <c r="D12" s="32">
        <v>800</v>
      </c>
      <c r="E12" s="45"/>
      <c r="F12" s="34">
        <v>0</v>
      </c>
      <c r="G12" s="34">
        <v>0</v>
      </c>
      <c r="H12" s="34">
        <f t="shared" ref="H12:H61" si="0">D12*F12</f>
        <v>0</v>
      </c>
      <c r="I12" s="34">
        <f t="shared" ref="I12:I61" si="1">D12*G12</f>
        <v>0</v>
      </c>
      <c r="J12" s="34">
        <f t="shared" ref="J12:J61" si="2">H12+I12</f>
        <v>0</v>
      </c>
      <c r="K12" s="61"/>
    </row>
    <row r="13" spans="1:12" s="77" customFormat="1" hidden="1" outlineLevel="1" x14ac:dyDescent="0.2">
      <c r="A13" s="60"/>
      <c r="B13" s="62" t="s">
        <v>23</v>
      </c>
      <c r="C13" s="60" t="s">
        <v>15</v>
      </c>
      <c r="D13" s="63">
        <f>D12/2.4</f>
        <v>333.33333333333337</v>
      </c>
      <c r="E13" s="46"/>
      <c r="F13" s="76">
        <v>6344</v>
      </c>
      <c r="G13" s="34">
        <v>3536</v>
      </c>
      <c r="H13" s="34">
        <f t="shared" si="0"/>
        <v>2114666.666666667</v>
      </c>
      <c r="I13" s="34">
        <f t="shared" si="1"/>
        <v>1178666.6666666667</v>
      </c>
      <c r="J13" s="34">
        <f t="shared" si="2"/>
        <v>3293333.333333334</v>
      </c>
      <c r="K13" s="67"/>
    </row>
    <row r="14" spans="1:12" s="77" customFormat="1" hidden="1" outlineLevel="1" x14ac:dyDescent="0.2">
      <c r="A14" s="60"/>
      <c r="B14" s="62" t="s">
        <v>24</v>
      </c>
      <c r="C14" s="60" t="s">
        <v>15</v>
      </c>
      <c r="D14" s="63">
        <f>D13+2</f>
        <v>335.33333333333337</v>
      </c>
      <c r="E14" s="46"/>
      <c r="F14" s="76">
        <v>832</v>
      </c>
      <c r="G14" s="34">
        <v>1664</v>
      </c>
      <c r="H14" s="34">
        <f t="shared" si="0"/>
        <v>278997.33333333337</v>
      </c>
      <c r="I14" s="34">
        <f t="shared" si="1"/>
        <v>557994.66666666674</v>
      </c>
      <c r="J14" s="34">
        <f t="shared" si="2"/>
        <v>836992.00000000012</v>
      </c>
      <c r="K14" s="67"/>
    </row>
    <row r="15" spans="1:12" s="77" customFormat="1" hidden="1" outlineLevel="1" x14ac:dyDescent="0.2">
      <c r="A15" s="60"/>
      <c r="B15" s="62" t="s">
        <v>25</v>
      </c>
      <c r="C15" s="60" t="s">
        <v>10</v>
      </c>
      <c r="D15" s="33">
        <f>1.2*D12</f>
        <v>960</v>
      </c>
      <c r="E15" s="46"/>
      <c r="F15" s="76">
        <v>1248</v>
      </c>
      <c r="G15" s="34">
        <v>2392</v>
      </c>
      <c r="H15" s="34">
        <f t="shared" si="0"/>
        <v>1198080</v>
      </c>
      <c r="I15" s="34">
        <f t="shared" si="1"/>
        <v>2296320</v>
      </c>
      <c r="J15" s="34">
        <f t="shared" si="2"/>
        <v>3494400</v>
      </c>
      <c r="K15" s="67"/>
    </row>
    <row r="16" spans="1:12" s="77" customFormat="1" hidden="1" outlineLevel="1" x14ac:dyDescent="0.2">
      <c r="A16" s="60"/>
      <c r="B16" s="62" t="s">
        <v>26</v>
      </c>
      <c r="C16" s="60" t="s">
        <v>15</v>
      </c>
      <c r="D16" s="63">
        <f>D13</f>
        <v>333.33333333333337</v>
      </c>
      <c r="E16" s="46"/>
      <c r="F16" s="76">
        <v>956.80000000000007</v>
      </c>
      <c r="G16" s="34">
        <v>520</v>
      </c>
      <c r="H16" s="34">
        <f t="shared" si="0"/>
        <v>318933.33333333337</v>
      </c>
      <c r="I16" s="34">
        <f t="shared" si="1"/>
        <v>173333.33333333334</v>
      </c>
      <c r="J16" s="34">
        <f t="shared" si="2"/>
        <v>492266.66666666674</v>
      </c>
      <c r="K16" s="67"/>
    </row>
    <row r="17" spans="1:11" s="77" customFormat="1" hidden="1" outlineLevel="1" x14ac:dyDescent="0.2">
      <c r="A17" s="60"/>
      <c r="B17" s="62" t="s">
        <v>27</v>
      </c>
      <c r="C17" s="60" t="s">
        <v>15</v>
      </c>
      <c r="D17" s="63">
        <f>D16</f>
        <v>333.33333333333337</v>
      </c>
      <c r="E17" s="46"/>
      <c r="F17" s="76">
        <v>572</v>
      </c>
      <c r="G17" s="34">
        <v>364</v>
      </c>
      <c r="H17" s="34">
        <f t="shared" si="0"/>
        <v>190666.66666666669</v>
      </c>
      <c r="I17" s="34">
        <f t="shared" si="1"/>
        <v>121333.33333333334</v>
      </c>
      <c r="J17" s="34">
        <f t="shared" si="2"/>
        <v>312000</v>
      </c>
      <c r="K17" s="67"/>
    </row>
    <row r="18" spans="1:11" s="77" customFormat="1" hidden="1" outlineLevel="1" x14ac:dyDescent="0.2">
      <c r="A18" s="60"/>
      <c r="B18" s="62" t="s">
        <v>28</v>
      </c>
      <c r="C18" s="60" t="s">
        <v>22</v>
      </c>
      <c r="D18" s="32">
        <f>D12-12</f>
        <v>788</v>
      </c>
      <c r="E18" s="46"/>
      <c r="F18" s="76">
        <v>676</v>
      </c>
      <c r="G18" s="34">
        <v>1144</v>
      </c>
      <c r="H18" s="34">
        <f t="shared" si="0"/>
        <v>532688</v>
      </c>
      <c r="I18" s="34">
        <f t="shared" si="1"/>
        <v>901472</v>
      </c>
      <c r="J18" s="34">
        <f t="shared" si="2"/>
        <v>1434160</v>
      </c>
      <c r="K18" s="67"/>
    </row>
    <row r="19" spans="1:11" s="77" customFormat="1" hidden="1" outlineLevel="1" x14ac:dyDescent="0.2">
      <c r="A19" s="60"/>
      <c r="B19" s="62" t="s">
        <v>29</v>
      </c>
      <c r="C19" s="60" t="s">
        <v>10</v>
      </c>
      <c r="D19" s="33">
        <f>0.6*2.4*D13</f>
        <v>480.00000000000006</v>
      </c>
      <c r="E19" s="46"/>
      <c r="F19" s="76">
        <v>624</v>
      </c>
      <c r="G19" s="34">
        <v>728</v>
      </c>
      <c r="H19" s="34">
        <f t="shared" si="0"/>
        <v>299520.00000000006</v>
      </c>
      <c r="I19" s="34">
        <f t="shared" si="1"/>
        <v>349440.00000000006</v>
      </c>
      <c r="J19" s="34">
        <f t="shared" si="2"/>
        <v>648960.00000000012</v>
      </c>
      <c r="K19" s="67"/>
    </row>
    <row r="20" spans="1:11" s="75" customFormat="1" hidden="1" outlineLevel="1" x14ac:dyDescent="0.25">
      <c r="A20" s="58" t="s">
        <v>30</v>
      </c>
      <c r="B20" s="61" t="s">
        <v>31</v>
      </c>
      <c r="C20" s="60" t="s">
        <v>10</v>
      </c>
      <c r="D20" s="32">
        <v>970</v>
      </c>
      <c r="E20" s="45"/>
      <c r="F20" s="34">
        <v>0</v>
      </c>
      <c r="G20" s="34">
        <v>0</v>
      </c>
      <c r="H20" s="34">
        <f t="shared" si="0"/>
        <v>0</v>
      </c>
      <c r="I20" s="34">
        <f t="shared" si="1"/>
        <v>0</v>
      </c>
      <c r="J20" s="34">
        <f t="shared" si="2"/>
        <v>0</v>
      </c>
      <c r="K20" s="61"/>
    </row>
    <row r="21" spans="1:11" s="77" customFormat="1" hidden="1" outlineLevel="1" x14ac:dyDescent="0.25">
      <c r="A21" s="60"/>
      <c r="B21" s="64" t="s">
        <v>73</v>
      </c>
      <c r="C21" s="60" t="s">
        <v>15</v>
      </c>
      <c r="D21" s="65">
        <f>D20/(3*1.75)</f>
        <v>184.76190476190476</v>
      </c>
      <c r="E21" s="45"/>
      <c r="F21" s="34">
        <v>16560</v>
      </c>
      <c r="G21" s="34">
        <v>6720</v>
      </c>
      <c r="H21" s="34">
        <f t="shared" si="0"/>
        <v>3059657.1428571427</v>
      </c>
      <c r="I21" s="34">
        <f t="shared" si="1"/>
        <v>1241600</v>
      </c>
      <c r="J21" s="34">
        <f t="shared" si="2"/>
        <v>4301257.1428571427</v>
      </c>
      <c r="K21" s="67"/>
    </row>
    <row r="22" spans="1:11" s="77" customFormat="1" hidden="1" outlineLevel="1" x14ac:dyDescent="0.25">
      <c r="A22" s="60"/>
      <c r="B22" s="64" t="s">
        <v>74</v>
      </c>
      <c r="C22" s="60" t="s">
        <v>0</v>
      </c>
      <c r="D22" s="32">
        <f>D20*0.1</f>
        <v>97</v>
      </c>
      <c r="E22" s="45"/>
      <c r="F22" s="34">
        <v>1280</v>
      </c>
      <c r="G22" s="34">
        <v>1520</v>
      </c>
      <c r="H22" s="34">
        <f t="shared" si="0"/>
        <v>124160</v>
      </c>
      <c r="I22" s="34">
        <f t="shared" si="1"/>
        <v>147440</v>
      </c>
      <c r="J22" s="34">
        <f t="shared" si="2"/>
        <v>271600</v>
      </c>
      <c r="K22" s="67"/>
    </row>
    <row r="23" spans="1:11" s="77" customFormat="1" hidden="1" outlineLevel="1" x14ac:dyDescent="0.25">
      <c r="A23" s="60"/>
      <c r="B23" s="64" t="s">
        <v>75</v>
      </c>
      <c r="C23" s="60" t="s">
        <v>0</v>
      </c>
      <c r="D23" s="32">
        <v>20</v>
      </c>
      <c r="E23" s="45"/>
      <c r="F23" s="34">
        <v>3440</v>
      </c>
      <c r="G23" s="34">
        <v>1536</v>
      </c>
      <c r="H23" s="34">
        <f t="shared" si="0"/>
        <v>68800</v>
      </c>
      <c r="I23" s="34">
        <f t="shared" si="1"/>
        <v>30720</v>
      </c>
      <c r="J23" s="34">
        <f t="shared" si="2"/>
        <v>99520</v>
      </c>
      <c r="K23" s="67"/>
    </row>
    <row r="24" spans="1:11" s="75" customFormat="1" hidden="1" outlineLevel="1" x14ac:dyDescent="0.25">
      <c r="A24" s="58" t="s">
        <v>32</v>
      </c>
      <c r="B24" s="61" t="s">
        <v>33</v>
      </c>
      <c r="C24" s="60" t="s">
        <v>10</v>
      </c>
      <c r="D24" s="32">
        <v>2300</v>
      </c>
      <c r="E24" s="45"/>
      <c r="F24" s="34">
        <v>0</v>
      </c>
      <c r="G24" s="34">
        <v>0</v>
      </c>
      <c r="H24" s="34">
        <f t="shared" si="0"/>
        <v>0</v>
      </c>
      <c r="I24" s="34">
        <f t="shared" si="1"/>
        <v>0</v>
      </c>
      <c r="J24" s="34">
        <f t="shared" si="2"/>
        <v>0</v>
      </c>
      <c r="K24" s="61"/>
    </row>
    <row r="25" spans="1:11" s="77" customFormat="1" hidden="1" outlineLevel="1" x14ac:dyDescent="0.25">
      <c r="A25" s="60"/>
      <c r="B25" s="64" t="s">
        <v>76</v>
      </c>
      <c r="C25" s="60" t="s">
        <v>15</v>
      </c>
      <c r="D25" s="65">
        <f>D24/(3*1.75)</f>
        <v>438.09523809523807</v>
      </c>
      <c r="E25" s="45"/>
      <c r="F25" s="34">
        <v>16560</v>
      </c>
      <c r="G25" s="34">
        <v>6720</v>
      </c>
      <c r="H25" s="34">
        <f t="shared" si="0"/>
        <v>7254857.1428571427</v>
      </c>
      <c r="I25" s="34">
        <f t="shared" si="1"/>
        <v>2944000</v>
      </c>
      <c r="J25" s="34">
        <f t="shared" si="2"/>
        <v>10198857.142857142</v>
      </c>
      <c r="K25" s="67"/>
    </row>
    <row r="26" spans="1:11" s="77" customFormat="1" hidden="1" outlineLevel="1" x14ac:dyDescent="0.25">
      <c r="A26" s="60"/>
      <c r="B26" s="64" t="s">
        <v>74</v>
      </c>
      <c r="C26" s="60" t="s">
        <v>0</v>
      </c>
      <c r="D26" s="32">
        <f>D24*0.1</f>
        <v>230</v>
      </c>
      <c r="E26" s="45"/>
      <c r="F26" s="34">
        <v>1280</v>
      </c>
      <c r="G26" s="34">
        <v>1520</v>
      </c>
      <c r="H26" s="34">
        <f t="shared" si="0"/>
        <v>294400</v>
      </c>
      <c r="I26" s="34">
        <f t="shared" si="1"/>
        <v>349600</v>
      </c>
      <c r="J26" s="34">
        <f t="shared" si="2"/>
        <v>644000</v>
      </c>
      <c r="K26" s="67"/>
    </row>
    <row r="27" spans="1:11" s="75" customFormat="1" hidden="1" outlineLevel="1" x14ac:dyDescent="0.25">
      <c r="A27" s="58" t="s">
        <v>34</v>
      </c>
      <c r="B27" s="61" t="s">
        <v>35</v>
      </c>
      <c r="C27" s="60" t="s">
        <v>10</v>
      </c>
      <c r="D27" s="32">
        <v>2750</v>
      </c>
      <c r="E27" s="45"/>
      <c r="F27" s="34">
        <v>0</v>
      </c>
      <c r="G27" s="34">
        <v>0</v>
      </c>
      <c r="H27" s="34">
        <f t="shared" si="0"/>
        <v>0</v>
      </c>
      <c r="I27" s="34">
        <f t="shared" si="1"/>
        <v>0</v>
      </c>
      <c r="J27" s="34">
        <f t="shared" si="2"/>
        <v>0</v>
      </c>
      <c r="K27" s="61"/>
    </row>
    <row r="28" spans="1:11" s="75" customFormat="1" hidden="1" outlineLevel="1" x14ac:dyDescent="0.25">
      <c r="A28" s="58"/>
      <c r="B28" s="66" t="s">
        <v>73</v>
      </c>
      <c r="C28" s="60" t="s">
        <v>15</v>
      </c>
      <c r="D28" s="65">
        <f>D27/(3*1.75)</f>
        <v>523.80952380952385</v>
      </c>
      <c r="E28" s="45"/>
      <c r="F28" s="34">
        <v>16560</v>
      </c>
      <c r="G28" s="34">
        <v>6720</v>
      </c>
      <c r="H28" s="34">
        <f t="shared" si="0"/>
        <v>8674285.7142857146</v>
      </c>
      <c r="I28" s="34">
        <f t="shared" si="1"/>
        <v>3520000.0000000005</v>
      </c>
      <c r="J28" s="34">
        <f t="shared" si="2"/>
        <v>12194285.714285715</v>
      </c>
      <c r="K28" s="61"/>
    </row>
    <row r="29" spans="1:11" s="75" customFormat="1" hidden="1" outlineLevel="1" x14ac:dyDescent="0.25">
      <c r="A29" s="58"/>
      <c r="B29" s="66" t="s">
        <v>74</v>
      </c>
      <c r="C29" s="60" t="s">
        <v>0</v>
      </c>
      <c r="D29" s="32">
        <f>D27*0.1</f>
        <v>275</v>
      </c>
      <c r="E29" s="45"/>
      <c r="F29" s="34">
        <v>1280</v>
      </c>
      <c r="G29" s="34">
        <v>1520</v>
      </c>
      <c r="H29" s="34">
        <f t="shared" si="0"/>
        <v>352000</v>
      </c>
      <c r="I29" s="34">
        <f t="shared" si="1"/>
        <v>418000</v>
      </c>
      <c r="J29" s="34">
        <f t="shared" si="2"/>
        <v>770000</v>
      </c>
      <c r="K29" s="61"/>
    </row>
    <row r="30" spans="1:11" s="75" customFormat="1" hidden="1" outlineLevel="1" x14ac:dyDescent="0.25">
      <c r="A30" s="58" t="s">
        <v>36</v>
      </c>
      <c r="B30" s="61" t="s">
        <v>77</v>
      </c>
      <c r="C30" s="60" t="s">
        <v>37</v>
      </c>
      <c r="D30" s="32">
        <v>231.4</v>
      </c>
      <c r="E30" s="45"/>
      <c r="F30" s="34">
        <v>0</v>
      </c>
      <c r="G30" s="34">
        <v>0</v>
      </c>
      <c r="H30" s="34">
        <f t="shared" si="0"/>
        <v>0</v>
      </c>
      <c r="I30" s="34">
        <f t="shared" si="1"/>
        <v>0</v>
      </c>
      <c r="J30" s="34">
        <f t="shared" si="2"/>
        <v>0</v>
      </c>
      <c r="K30" s="61"/>
    </row>
    <row r="31" spans="1:11" s="77" customFormat="1" hidden="1" outlineLevel="1" x14ac:dyDescent="0.25">
      <c r="A31" s="60"/>
      <c r="B31" s="67" t="s">
        <v>78</v>
      </c>
      <c r="C31" s="60" t="s">
        <v>22</v>
      </c>
      <c r="D31" s="32">
        <v>320</v>
      </c>
      <c r="E31" s="45"/>
      <c r="F31" s="34">
        <v>5457.920000000001</v>
      </c>
      <c r="G31" s="34">
        <v>960</v>
      </c>
      <c r="H31" s="34">
        <f t="shared" si="0"/>
        <v>1746534.4000000004</v>
      </c>
      <c r="I31" s="34">
        <f t="shared" si="1"/>
        <v>307200</v>
      </c>
      <c r="J31" s="34">
        <f t="shared" si="2"/>
        <v>2053734.4000000004</v>
      </c>
      <c r="K31" s="67"/>
    </row>
    <row r="32" spans="1:11" s="75" customFormat="1" hidden="1" outlineLevel="1" x14ac:dyDescent="0.25">
      <c r="A32" s="58" t="s">
        <v>38</v>
      </c>
      <c r="B32" s="61" t="s">
        <v>82</v>
      </c>
      <c r="C32" s="60" t="s">
        <v>15</v>
      </c>
      <c r="D32" s="65">
        <v>2</v>
      </c>
      <c r="E32" s="45"/>
      <c r="F32" s="34">
        <v>0</v>
      </c>
      <c r="G32" s="34">
        <v>0</v>
      </c>
      <c r="H32" s="34">
        <f t="shared" si="0"/>
        <v>0</v>
      </c>
      <c r="I32" s="34">
        <f t="shared" si="1"/>
        <v>0</v>
      </c>
      <c r="J32" s="34">
        <f t="shared" si="2"/>
        <v>0</v>
      </c>
      <c r="K32" s="61"/>
    </row>
    <row r="33" spans="1:11" s="77" customFormat="1" hidden="1" outlineLevel="1" x14ac:dyDescent="0.2">
      <c r="A33" s="60"/>
      <c r="B33" s="62" t="s">
        <v>39</v>
      </c>
      <c r="C33" s="60" t="s">
        <v>22</v>
      </c>
      <c r="D33" s="32">
        <v>72</v>
      </c>
      <c r="E33" s="45"/>
      <c r="F33" s="34">
        <v>170.88</v>
      </c>
      <c r="G33" s="34">
        <v>936</v>
      </c>
      <c r="H33" s="34">
        <f t="shared" ref="H33" si="3">D33*F33</f>
        <v>12303.36</v>
      </c>
      <c r="I33" s="34">
        <f t="shared" ref="I33:I34" si="4">D33*G33</f>
        <v>67392</v>
      </c>
      <c r="J33" s="34">
        <f t="shared" ref="J33:J34" si="5">H33+I33</f>
        <v>79695.360000000001</v>
      </c>
      <c r="K33" s="67"/>
    </row>
    <row r="34" spans="1:11" s="77" customFormat="1" hidden="1" outlineLevel="1" x14ac:dyDescent="0.2">
      <c r="A34" s="60"/>
      <c r="B34" s="62" t="s">
        <v>40</v>
      </c>
      <c r="C34" s="60" t="s">
        <v>22</v>
      </c>
      <c r="D34" s="32">
        <v>12</v>
      </c>
      <c r="E34" s="45"/>
      <c r="F34" s="34">
        <v>1136.6400000000001</v>
      </c>
      <c r="G34" s="34">
        <v>1144</v>
      </c>
      <c r="H34" s="34">
        <f>D34*F34</f>
        <v>13639.68</v>
      </c>
      <c r="I34" s="34">
        <f t="shared" si="4"/>
        <v>13728</v>
      </c>
      <c r="J34" s="34">
        <f t="shared" si="5"/>
        <v>27367.68</v>
      </c>
      <c r="K34" s="67"/>
    </row>
    <row r="35" spans="1:11" s="77" customFormat="1" hidden="1" outlineLevel="1" x14ac:dyDescent="0.2">
      <c r="A35" s="60"/>
      <c r="B35" s="62" t="s">
        <v>72</v>
      </c>
      <c r="C35" s="60" t="s">
        <v>10</v>
      </c>
      <c r="D35" s="33">
        <f>2*6*2</f>
        <v>24</v>
      </c>
      <c r="E35" s="46"/>
      <c r="F35" s="76">
        <v>187.20000000000002</v>
      </c>
      <c r="G35" s="34">
        <v>920</v>
      </c>
      <c r="H35" s="34">
        <f t="shared" si="0"/>
        <v>4492.8</v>
      </c>
      <c r="I35" s="34">
        <f t="shared" si="1"/>
        <v>22080</v>
      </c>
      <c r="J35" s="34">
        <f t="shared" si="2"/>
        <v>26572.799999999999</v>
      </c>
      <c r="K35" s="67"/>
    </row>
    <row r="36" spans="1:11" s="77" customFormat="1" hidden="1" outlineLevel="1" x14ac:dyDescent="0.2">
      <c r="A36" s="60"/>
      <c r="B36" s="62" t="s">
        <v>41</v>
      </c>
      <c r="C36" s="60" t="s">
        <v>15</v>
      </c>
      <c r="D36" s="32">
        <v>12</v>
      </c>
      <c r="E36" s="45"/>
      <c r="F36" s="78">
        <v>2400</v>
      </c>
      <c r="G36" s="78">
        <v>1600</v>
      </c>
      <c r="H36" s="34">
        <f t="shared" si="0"/>
        <v>28800</v>
      </c>
      <c r="I36" s="34">
        <f t="shared" si="1"/>
        <v>19200</v>
      </c>
      <c r="J36" s="34">
        <f t="shared" si="2"/>
        <v>48000</v>
      </c>
      <c r="K36" s="67"/>
    </row>
    <row r="37" spans="1:11" s="75" customFormat="1" hidden="1" outlineLevel="1" x14ac:dyDescent="0.2">
      <c r="A37" s="58" t="s">
        <v>42</v>
      </c>
      <c r="B37" s="68" t="s">
        <v>83</v>
      </c>
      <c r="C37" s="69" t="s">
        <v>15</v>
      </c>
      <c r="D37" s="65">
        <v>3</v>
      </c>
      <c r="E37" s="45"/>
      <c r="F37" s="34">
        <v>0</v>
      </c>
      <c r="G37" s="34">
        <v>0</v>
      </c>
      <c r="H37" s="34">
        <f t="shared" si="0"/>
        <v>0</v>
      </c>
      <c r="I37" s="34">
        <f t="shared" si="1"/>
        <v>0</v>
      </c>
      <c r="J37" s="34">
        <f t="shared" si="2"/>
        <v>0</v>
      </c>
      <c r="K37" s="61"/>
    </row>
    <row r="38" spans="1:11" s="77" customFormat="1" hidden="1" outlineLevel="1" x14ac:dyDescent="0.2">
      <c r="A38" s="60"/>
      <c r="B38" s="62" t="s">
        <v>39</v>
      </c>
      <c r="C38" s="60" t="s">
        <v>22</v>
      </c>
      <c r="D38" s="32">
        <v>21</v>
      </c>
      <c r="E38" s="45"/>
      <c r="F38" s="34">
        <v>170.88</v>
      </c>
      <c r="G38" s="34">
        <v>936</v>
      </c>
      <c r="H38" s="34">
        <f t="shared" si="0"/>
        <v>3588.48</v>
      </c>
      <c r="I38" s="34">
        <f t="shared" si="1"/>
        <v>19656</v>
      </c>
      <c r="J38" s="34">
        <f>H38+I38</f>
        <v>23244.48</v>
      </c>
      <c r="K38" s="67"/>
    </row>
    <row r="39" spans="1:11" s="77" customFormat="1" hidden="1" outlineLevel="1" x14ac:dyDescent="0.2">
      <c r="A39" s="60"/>
      <c r="B39" s="62" t="s">
        <v>40</v>
      </c>
      <c r="C39" s="60" t="s">
        <v>22</v>
      </c>
      <c r="D39" s="32">
        <v>5</v>
      </c>
      <c r="E39" s="45"/>
      <c r="F39" s="34">
        <v>1136.6400000000001</v>
      </c>
      <c r="G39" s="34">
        <v>1144</v>
      </c>
      <c r="H39" s="34">
        <f t="shared" si="0"/>
        <v>5683.2000000000007</v>
      </c>
      <c r="I39" s="34">
        <f t="shared" si="1"/>
        <v>5720</v>
      </c>
      <c r="J39" s="34">
        <f>H39+I39</f>
        <v>11403.2</v>
      </c>
      <c r="K39" s="67"/>
    </row>
    <row r="40" spans="1:11" s="77" customFormat="1" hidden="1" outlineLevel="1" x14ac:dyDescent="0.2">
      <c r="A40" s="60"/>
      <c r="B40" s="62" t="s">
        <v>72</v>
      </c>
      <c r="C40" s="60" t="s">
        <v>10</v>
      </c>
      <c r="D40" s="33">
        <v>6</v>
      </c>
      <c r="E40" s="46"/>
      <c r="F40" s="76">
        <v>187.20000000000002</v>
      </c>
      <c r="G40" s="34">
        <v>920</v>
      </c>
      <c r="H40" s="34">
        <f t="shared" si="0"/>
        <v>1123.2</v>
      </c>
      <c r="I40" s="34">
        <f t="shared" si="1"/>
        <v>5520</v>
      </c>
      <c r="J40" s="34">
        <f>H40+I40</f>
        <v>6643.2</v>
      </c>
      <c r="K40" s="67"/>
    </row>
    <row r="41" spans="1:11" s="77" customFormat="1" hidden="1" outlineLevel="1" x14ac:dyDescent="0.2">
      <c r="A41" s="60"/>
      <c r="B41" s="62" t="s">
        <v>84</v>
      </c>
      <c r="C41" s="60" t="s">
        <v>15</v>
      </c>
      <c r="D41" s="32">
        <v>6</v>
      </c>
      <c r="E41" s="45"/>
      <c r="F41" s="78">
        <v>2400</v>
      </c>
      <c r="G41" s="78">
        <v>1600</v>
      </c>
      <c r="H41" s="34">
        <f t="shared" si="0"/>
        <v>14400</v>
      </c>
      <c r="I41" s="34">
        <f t="shared" si="1"/>
        <v>9600</v>
      </c>
      <c r="J41" s="34">
        <f>H41+I41</f>
        <v>24000</v>
      </c>
      <c r="K41" s="67"/>
    </row>
    <row r="42" spans="1:11" s="75" customFormat="1" hidden="1" outlineLevel="1" x14ac:dyDescent="0.25">
      <c r="A42" s="58" t="s">
        <v>97</v>
      </c>
      <c r="B42" s="61" t="s">
        <v>79</v>
      </c>
      <c r="C42" s="60" t="s">
        <v>15</v>
      </c>
      <c r="D42" s="65">
        <v>8</v>
      </c>
      <c r="E42" s="45"/>
      <c r="F42" s="34">
        <v>0</v>
      </c>
      <c r="G42" s="34">
        <v>0</v>
      </c>
      <c r="H42" s="34">
        <f t="shared" si="0"/>
        <v>0</v>
      </c>
      <c r="I42" s="34">
        <f t="shared" si="1"/>
        <v>0</v>
      </c>
      <c r="J42" s="34">
        <f t="shared" si="2"/>
        <v>0</v>
      </c>
      <c r="K42" s="61"/>
    </row>
    <row r="43" spans="1:11" s="75" customFormat="1" hidden="1" outlineLevel="1" x14ac:dyDescent="0.25">
      <c r="A43" s="58" t="s">
        <v>47</v>
      </c>
      <c r="B43" s="61" t="s">
        <v>80</v>
      </c>
      <c r="C43" s="60" t="s">
        <v>15</v>
      </c>
      <c r="D43" s="65">
        <v>7</v>
      </c>
      <c r="E43" s="45"/>
      <c r="F43" s="34">
        <v>36816</v>
      </c>
      <c r="G43" s="34">
        <v>5200</v>
      </c>
      <c r="H43" s="34">
        <f t="shared" si="0"/>
        <v>257712</v>
      </c>
      <c r="I43" s="34">
        <f t="shared" si="1"/>
        <v>36400</v>
      </c>
      <c r="J43" s="34">
        <f t="shared" si="2"/>
        <v>294112</v>
      </c>
      <c r="K43" s="61"/>
    </row>
    <row r="44" spans="1:11" s="75" customFormat="1" hidden="1" outlineLevel="1" x14ac:dyDescent="0.25">
      <c r="A44" s="58" t="s">
        <v>48</v>
      </c>
      <c r="B44" s="61" t="s">
        <v>55</v>
      </c>
      <c r="C44" s="60" t="s">
        <v>15</v>
      </c>
      <c r="D44" s="65">
        <v>4</v>
      </c>
      <c r="E44" s="45"/>
      <c r="F44" s="34">
        <v>24000</v>
      </c>
      <c r="G44" s="34">
        <v>5200</v>
      </c>
      <c r="H44" s="34">
        <f t="shared" si="0"/>
        <v>96000</v>
      </c>
      <c r="I44" s="34">
        <f t="shared" si="1"/>
        <v>20800</v>
      </c>
      <c r="J44" s="34">
        <f t="shared" si="2"/>
        <v>116800</v>
      </c>
      <c r="K44" s="61"/>
    </row>
    <row r="45" spans="1:11" s="75" customFormat="1" hidden="1" outlineLevel="1" x14ac:dyDescent="0.25">
      <c r="A45" s="58" t="s">
        <v>50</v>
      </c>
      <c r="B45" s="61" t="s">
        <v>49</v>
      </c>
      <c r="C45" s="60" t="s">
        <v>15</v>
      </c>
      <c r="D45" s="65">
        <v>2</v>
      </c>
      <c r="E45" s="45"/>
      <c r="F45" s="78">
        <v>483600</v>
      </c>
      <c r="G45" s="78">
        <v>88000</v>
      </c>
      <c r="H45" s="34">
        <f t="shared" si="0"/>
        <v>967200</v>
      </c>
      <c r="I45" s="34">
        <f t="shared" si="1"/>
        <v>176000</v>
      </c>
      <c r="J45" s="34">
        <f t="shared" si="2"/>
        <v>1143200</v>
      </c>
      <c r="K45" s="61"/>
    </row>
    <row r="46" spans="1:11" s="75" customFormat="1" hidden="1" outlineLevel="1" x14ac:dyDescent="0.25">
      <c r="A46" s="58" t="s">
        <v>52</v>
      </c>
      <c r="B46" s="61" t="s">
        <v>53</v>
      </c>
      <c r="C46" s="60" t="s">
        <v>15</v>
      </c>
      <c r="D46" s="65">
        <v>10</v>
      </c>
      <c r="E46" s="45"/>
      <c r="F46" s="34">
        <v>31200</v>
      </c>
      <c r="G46" s="34">
        <v>5200</v>
      </c>
      <c r="H46" s="34">
        <f t="shared" si="0"/>
        <v>312000</v>
      </c>
      <c r="I46" s="34">
        <f t="shared" si="1"/>
        <v>52000</v>
      </c>
      <c r="J46" s="34">
        <f t="shared" si="2"/>
        <v>364000</v>
      </c>
      <c r="K46" s="61"/>
    </row>
    <row r="47" spans="1:11" s="75" customFormat="1" hidden="1" outlineLevel="1" x14ac:dyDescent="0.25">
      <c r="A47" s="58" t="s">
        <v>54</v>
      </c>
      <c r="B47" s="61" t="s">
        <v>57</v>
      </c>
      <c r="C47" s="60" t="s">
        <v>15</v>
      </c>
      <c r="D47" s="65">
        <v>6</v>
      </c>
      <c r="E47" s="45"/>
      <c r="F47" s="34">
        <v>18928</v>
      </c>
      <c r="G47" s="34">
        <v>5200</v>
      </c>
      <c r="H47" s="34">
        <f t="shared" si="0"/>
        <v>113568</v>
      </c>
      <c r="I47" s="34">
        <f t="shared" si="1"/>
        <v>31200</v>
      </c>
      <c r="J47" s="34">
        <f t="shared" si="2"/>
        <v>144768</v>
      </c>
      <c r="K47" s="61"/>
    </row>
    <row r="48" spans="1:11" s="75" customFormat="1" hidden="1" outlineLevel="1" x14ac:dyDescent="0.2">
      <c r="A48" s="58"/>
      <c r="B48" s="70" t="s">
        <v>46</v>
      </c>
      <c r="C48" s="60" t="s">
        <v>15</v>
      </c>
      <c r="D48" s="65">
        <v>3</v>
      </c>
      <c r="E48" s="45"/>
      <c r="F48" s="34">
        <v>296000</v>
      </c>
      <c r="G48" s="34">
        <v>80000</v>
      </c>
      <c r="H48" s="34">
        <f t="shared" si="0"/>
        <v>888000</v>
      </c>
      <c r="I48" s="34">
        <f t="shared" si="1"/>
        <v>240000</v>
      </c>
      <c r="J48" s="34">
        <f t="shared" si="2"/>
        <v>1128000</v>
      </c>
      <c r="K48" s="61"/>
    </row>
    <row r="49" spans="1:11" s="75" customFormat="1" hidden="1" outlineLevel="1" x14ac:dyDescent="0.25">
      <c r="A49" s="58" t="s">
        <v>56</v>
      </c>
      <c r="B49" s="61" t="s">
        <v>51</v>
      </c>
      <c r="C49" s="60" t="s">
        <v>15</v>
      </c>
      <c r="D49" s="65">
        <v>4</v>
      </c>
      <c r="E49" s="45"/>
      <c r="F49" s="34">
        <v>58364.800000000003</v>
      </c>
      <c r="G49" s="34">
        <v>0</v>
      </c>
      <c r="H49" s="34">
        <f t="shared" si="0"/>
        <v>233459.20000000001</v>
      </c>
      <c r="I49" s="34">
        <f t="shared" si="1"/>
        <v>0</v>
      </c>
      <c r="J49" s="34">
        <f t="shared" si="2"/>
        <v>233459.20000000001</v>
      </c>
      <c r="K49" s="61"/>
    </row>
    <row r="50" spans="1:11" s="75" customFormat="1" hidden="1" outlineLevel="1" x14ac:dyDescent="0.2">
      <c r="A50" s="58"/>
      <c r="B50" s="70" t="s">
        <v>81</v>
      </c>
      <c r="C50" s="60" t="s">
        <v>15</v>
      </c>
      <c r="D50" s="65">
        <v>3</v>
      </c>
      <c r="E50" s="45"/>
      <c r="F50" s="34">
        <v>140000</v>
      </c>
      <c r="G50" s="34">
        <v>40000</v>
      </c>
      <c r="H50" s="34">
        <f t="shared" si="0"/>
        <v>420000</v>
      </c>
      <c r="I50" s="34">
        <f t="shared" si="1"/>
        <v>120000</v>
      </c>
      <c r="J50" s="34">
        <f t="shared" si="2"/>
        <v>540000</v>
      </c>
      <c r="K50" s="61"/>
    </row>
    <row r="51" spans="1:11" s="75" customFormat="1" hidden="1" outlineLevel="1" x14ac:dyDescent="0.25">
      <c r="A51" s="58" t="s">
        <v>58</v>
      </c>
      <c r="B51" s="61" t="s">
        <v>59</v>
      </c>
      <c r="C51" s="60" t="s">
        <v>22</v>
      </c>
      <c r="D51" s="32">
        <v>600</v>
      </c>
      <c r="E51" s="45"/>
      <c r="F51" s="34">
        <v>0</v>
      </c>
      <c r="G51" s="34">
        <v>0</v>
      </c>
      <c r="H51" s="34">
        <f t="shared" si="0"/>
        <v>0</v>
      </c>
      <c r="I51" s="34">
        <f t="shared" si="1"/>
        <v>0</v>
      </c>
      <c r="J51" s="34">
        <f t="shared" si="2"/>
        <v>0</v>
      </c>
      <c r="K51" s="61"/>
    </row>
    <row r="52" spans="1:11" s="77" customFormat="1" hidden="1" outlineLevel="1" x14ac:dyDescent="0.25">
      <c r="A52" s="60"/>
      <c r="B52" s="64" t="s">
        <v>60</v>
      </c>
      <c r="C52" s="60" t="s">
        <v>0</v>
      </c>
      <c r="D52" s="32">
        <v>36</v>
      </c>
      <c r="E52" s="45"/>
      <c r="F52" s="34">
        <v>20800</v>
      </c>
      <c r="G52" s="34">
        <v>29668.800000000003</v>
      </c>
      <c r="H52" s="34">
        <f t="shared" si="0"/>
        <v>748800</v>
      </c>
      <c r="I52" s="34">
        <f t="shared" si="1"/>
        <v>1068076.8</v>
      </c>
      <c r="J52" s="34">
        <f t="shared" si="2"/>
        <v>1816876.8</v>
      </c>
      <c r="K52" s="67"/>
    </row>
    <row r="53" spans="1:11" s="77" customFormat="1" hidden="1" outlineLevel="1" x14ac:dyDescent="0.25">
      <c r="A53" s="60"/>
      <c r="B53" s="64" t="s">
        <v>61</v>
      </c>
      <c r="C53" s="60" t="s">
        <v>10</v>
      </c>
      <c r="D53" s="32">
        <v>720</v>
      </c>
      <c r="E53" s="45"/>
      <c r="F53" s="76">
        <v>1248</v>
      </c>
      <c r="G53" s="34">
        <v>2392</v>
      </c>
      <c r="H53" s="34">
        <f t="shared" si="0"/>
        <v>898560</v>
      </c>
      <c r="I53" s="34">
        <f t="shared" si="1"/>
        <v>1722240</v>
      </c>
      <c r="J53" s="34">
        <f t="shared" si="2"/>
        <v>2620800</v>
      </c>
      <c r="K53" s="67"/>
    </row>
    <row r="54" spans="1:11" s="75" customFormat="1" hidden="1" outlineLevel="1" x14ac:dyDescent="0.25">
      <c r="A54" s="58" t="s">
        <v>62</v>
      </c>
      <c r="B54" s="61" t="s">
        <v>63</v>
      </c>
      <c r="C54" s="60" t="s">
        <v>22</v>
      </c>
      <c r="D54" s="32">
        <v>75</v>
      </c>
      <c r="E54" s="45"/>
      <c r="F54" s="34">
        <v>0</v>
      </c>
      <c r="G54" s="34">
        <v>0</v>
      </c>
      <c r="H54" s="34">
        <f t="shared" si="0"/>
        <v>0</v>
      </c>
      <c r="I54" s="34">
        <f t="shared" si="1"/>
        <v>0</v>
      </c>
      <c r="J54" s="34">
        <f t="shared" si="2"/>
        <v>0</v>
      </c>
      <c r="K54" s="61"/>
    </row>
    <row r="55" spans="1:11" s="75" customFormat="1" hidden="1" outlineLevel="1" x14ac:dyDescent="0.25">
      <c r="A55" s="58" t="s">
        <v>64</v>
      </c>
      <c r="B55" s="61" t="s">
        <v>65</v>
      </c>
      <c r="C55" s="60" t="s">
        <v>15</v>
      </c>
      <c r="D55" s="65">
        <v>10</v>
      </c>
      <c r="E55" s="45"/>
      <c r="F55" s="34">
        <v>0</v>
      </c>
      <c r="G55" s="34">
        <v>0</v>
      </c>
      <c r="H55" s="34">
        <f t="shared" si="0"/>
        <v>0</v>
      </c>
      <c r="I55" s="34">
        <f t="shared" si="1"/>
        <v>0</v>
      </c>
      <c r="J55" s="34">
        <f t="shared" si="2"/>
        <v>0</v>
      </c>
      <c r="K55" s="61"/>
    </row>
    <row r="56" spans="1:11" s="77" customFormat="1" hidden="1" outlineLevel="1" x14ac:dyDescent="0.2">
      <c r="A56" s="60"/>
      <c r="B56" s="71" t="s">
        <v>66</v>
      </c>
      <c r="C56" s="60" t="s">
        <v>15</v>
      </c>
      <c r="D56" s="65">
        <f>D55</f>
        <v>10</v>
      </c>
      <c r="E56" s="45"/>
      <c r="F56" s="34">
        <v>2704</v>
      </c>
      <c r="G56" s="34">
        <v>1560</v>
      </c>
      <c r="H56" s="34">
        <f t="shared" si="0"/>
        <v>27040</v>
      </c>
      <c r="I56" s="34">
        <f t="shared" si="1"/>
        <v>15600</v>
      </c>
      <c r="J56" s="34">
        <f t="shared" si="2"/>
        <v>42640</v>
      </c>
      <c r="K56" s="67"/>
    </row>
    <row r="57" spans="1:11" s="77" customFormat="1" hidden="1" outlineLevel="1" x14ac:dyDescent="0.2">
      <c r="A57" s="60"/>
      <c r="B57" s="71" t="s">
        <v>67</v>
      </c>
      <c r="C57" s="60" t="s">
        <v>15</v>
      </c>
      <c r="D57" s="65">
        <f>D55</f>
        <v>10</v>
      </c>
      <c r="E57" s="45"/>
      <c r="F57" s="34">
        <v>2652</v>
      </c>
      <c r="G57" s="34">
        <v>4160</v>
      </c>
      <c r="H57" s="34">
        <f t="shared" si="0"/>
        <v>26520</v>
      </c>
      <c r="I57" s="34">
        <f t="shared" si="1"/>
        <v>41600</v>
      </c>
      <c r="J57" s="34">
        <f t="shared" si="2"/>
        <v>68120</v>
      </c>
      <c r="K57" s="67"/>
    </row>
    <row r="58" spans="1:11" s="77" customFormat="1" hidden="1" outlineLevel="1" x14ac:dyDescent="0.2">
      <c r="A58" s="60"/>
      <c r="B58" s="71" t="s">
        <v>68</v>
      </c>
      <c r="C58" s="60" t="s">
        <v>15</v>
      </c>
      <c r="D58" s="65">
        <f>D55</f>
        <v>10</v>
      </c>
      <c r="E58" s="45"/>
      <c r="F58" s="34">
        <v>145.6</v>
      </c>
      <c r="G58" s="34">
        <v>312</v>
      </c>
      <c r="H58" s="34">
        <f t="shared" si="0"/>
        <v>1456</v>
      </c>
      <c r="I58" s="34">
        <f t="shared" si="1"/>
        <v>3120</v>
      </c>
      <c r="J58" s="34">
        <f t="shared" si="2"/>
        <v>4576</v>
      </c>
      <c r="K58" s="67"/>
    </row>
    <row r="59" spans="1:11" s="27" customFormat="1" ht="13.5" hidden="1" outlineLevel="1" x14ac:dyDescent="0.2">
      <c r="A59" s="24" t="s">
        <v>98</v>
      </c>
      <c r="B59" s="72" t="s">
        <v>99</v>
      </c>
      <c r="C59" s="31"/>
      <c r="D59" s="65"/>
      <c r="E59" s="45"/>
      <c r="F59" s="34">
        <v>0</v>
      </c>
      <c r="G59" s="34">
        <v>0</v>
      </c>
      <c r="H59" s="34">
        <f t="shared" si="0"/>
        <v>0</v>
      </c>
      <c r="I59" s="34">
        <f t="shared" si="1"/>
        <v>0</v>
      </c>
      <c r="J59" s="34">
        <f t="shared" si="2"/>
        <v>0</v>
      </c>
      <c r="K59" s="25"/>
    </row>
    <row r="60" spans="1:11" s="75" customFormat="1" hidden="1" outlineLevel="1" x14ac:dyDescent="0.2">
      <c r="A60" s="58">
        <v>1</v>
      </c>
      <c r="B60" s="73" t="s">
        <v>102</v>
      </c>
      <c r="C60" s="60" t="s">
        <v>15</v>
      </c>
      <c r="D60" s="65">
        <v>3</v>
      </c>
      <c r="E60" s="45"/>
      <c r="F60" s="34">
        <v>0</v>
      </c>
      <c r="G60" s="34">
        <v>12000</v>
      </c>
      <c r="H60" s="34">
        <f t="shared" si="0"/>
        <v>0</v>
      </c>
      <c r="I60" s="34">
        <f t="shared" si="1"/>
        <v>36000</v>
      </c>
      <c r="J60" s="34">
        <f t="shared" si="2"/>
        <v>36000</v>
      </c>
      <c r="K60" s="61"/>
    </row>
    <row r="61" spans="1:11" s="75" customFormat="1" hidden="1" outlineLevel="1" x14ac:dyDescent="0.2">
      <c r="A61" s="58">
        <v>2</v>
      </c>
      <c r="B61" s="73" t="s">
        <v>103</v>
      </c>
      <c r="C61" s="60" t="s">
        <v>15</v>
      </c>
      <c r="D61" s="65">
        <v>3</v>
      </c>
      <c r="E61" s="45"/>
      <c r="F61" s="34">
        <v>0</v>
      </c>
      <c r="G61" s="34">
        <v>64000</v>
      </c>
      <c r="H61" s="34">
        <f t="shared" si="0"/>
        <v>0</v>
      </c>
      <c r="I61" s="34">
        <f t="shared" si="1"/>
        <v>192000</v>
      </c>
      <c r="J61" s="34">
        <f t="shared" si="2"/>
        <v>192000</v>
      </c>
      <c r="K61" s="61"/>
    </row>
    <row r="62" spans="1:11" s="30" customFormat="1" ht="13.5" collapsed="1" x14ac:dyDescent="0.25">
      <c r="A62" s="19" t="s">
        <v>12</v>
      </c>
      <c r="B62" s="20" t="s">
        <v>85</v>
      </c>
      <c r="C62" s="19"/>
      <c r="D62" s="35"/>
      <c r="E62" s="36"/>
      <c r="F62" s="37">
        <v>0</v>
      </c>
      <c r="G62" s="37">
        <v>0</v>
      </c>
      <c r="H62" s="37"/>
      <c r="I62" s="37"/>
      <c r="J62" s="37"/>
      <c r="K62" s="23"/>
    </row>
    <row r="63" spans="1:11" s="27" customFormat="1" ht="13.5" x14ac:dyDescent="0.25">
      <c r="A63" s="24" t="s">
        <v>16</v>
      </c>
      <c r="B63" s="25" t="s">
        <v>17</v>
      </c>
      <c r="C63" s="31"/>
      <c r="D63" s="32"/>
      <c r="E63" s="33"/>
      <c r="F63" s="34">
        <v>0</v>
      </c>
      <c r="G63" s="34">
        <v>0</v>
      </c>
      <c r="H63" s="49">
        <f>SUM(H64:H116)</f>
        <v>15315196.971428571</v>
      </c>
      <c r="I63" s="49">
        <f>SUM(I64:I116)</f>
        <v>16305394</v>
      </c>
      <c r="J63" s="49">
        <f>SUM(J64:J116)</f>
        <v>31620590.971428573</v>
      </c>
      <c r="K63" s="48"/>
    </row>
    <row r="64" spans="1:11" s="75" customFormat="1" ht="25.5" hidden="1" outlineLevel="1" x14ac:dyDescent="0.25">
      <c r="A64" s="58" t="s">
        <v>18</v>
      </c>
      <c r="B64" s="59" t="s">
        <v>19</v>
      </c>
      <c r="C64" s="60" t="s">
        <v>0</v>
      </c>
      <c r="D64" s="32">
        <f>(2*6.25+36+144+100+17+35*17+1410+900+1400)*0.1</f>
        <v>461.45000000000005</v>
      </c>
      <c r="E64" s="45"/>
      <c r="F64" s="34">
        <v>0</v>
      </c>
      <c r="G64" s="34">
        <v>4960</v>
      </c>
      <c r="H64" s="34">
        <f t="shared" ref="H64:H116" si="6">D64*F64</f>
        <v>0</v>
      </c>
      <c r="I64" s="34">
        <f t="shared" ref="I64:I116" si="7">D64*G64</f>
        <v>2288792</v>
      </c>
      <c r="J64" s="34">
        <f t="shared" ref="J64:J116" si="8">H64+I64</f>
        <v>2288792</v>
      </c>
      <c r="K64" s="61"/>
    </row>
    <row r="65" spans="1:11" s="75" customFormat="1" hidden="1" outlineLevel="1" x14ac:dyDescent="0.25">
      <c r="A65" s="58" t="s">
        <v>20</v>
      </c>
      <c r="B65" s="61" t="s">
        <v>21</v>
      </c>
      <c r="C65" s="60" t="s">
        <v>22</v>
      </c>
      <c r="D65" s="32">
        <v>470</v>
      </c>
      <c r="E65" s="45"/>
      <c r="F65" s="34">
        <v>0</v>
      </c>
      <c r="G65" s="34">
        <v>0</v>
      </c>
      <c r="H65" s="34">
        <f t="shared" si="6"/>
        <v>0</v>
      </c>
      <c r="I65" s="34">
        <f t="shared" si="7"/>
        <v>0</v>
      </c>
      <c r="J65" s="34">
        <f t="shared" si="8"/>
        <v>0</v>
      </c>
      <c r="K65" s="61"/>
    </row>
    <row r="66" spans="1:11" s="77" customFormat="1" hidden="1" outlineLevel="1" x14ac:dyDescent="0.2">
      <c r="A66" s="60"/>
      <c r="B66" s="62" t="s">
        <v>23</v>
      </c>
      <c r="C66" s="60" t="s">
        <v>15</v>
      </c>
      <c r="D66" s="63">
        <f>D65/2.4</f>
        <v>195.83333333333334</v>
      </c>
      <c r="E66" s="46"/>
      <c r="F66" s="76">
        <v>6344</v>
      </c>
      <c r="G66" s="34">
        <v>3536</v>
      </c>
      <c r="H66" s="34">
        <f t="shared" si="6"/>
        <v>1242366.6666666667</v>
      </c>
      <c r="I66" s="34">
        <f t="shared" si="7"/>
        <v>692466.66666666674</v>
      </c>
      <c r="J66" s="34">
        <f t="shared" si="8"/>
        <v>1934833.3333333335</v>
      </c>
      <c r="K66" s="67"/>
    </row>
    <row r="67" spans="1:11" s="77" customFormat="1" hidden="1" outlineLevel="1" x14ac:dyDescent="0.2">
      <c r="A67" s="60"/>
      <c r="B67" s="62" t="s">
        <v>24</v>
      </c>
      <c r="C67" s="60" t="s">
        <v>15</v>
      </c>
      <c r="D67" s="63">
        <f>D66+2</f>
        <v>197.83333333333334</v>
      </c>
      <c r="E67" s="46"/>
      <c r="F67" s="76">
        <v>832</v>
      </c>
      <c r="G67" s="34">
        <v>1664</v>
      </c>
      <c r="H67" s="34">
        <f t="shared" si="6"/>
        <v>164597.33333333334</v>
      </c>
      <c r="I67" s="34">
        <f t="shared" si="7"/>
        <v>329194.66666666669</v>
      </c>
      <c r="J67" s="34">
        <f t="shared" si="8"/>
        <v>493792</v>
      </c>
      <c r="K67" s="67"/>
    </row>
    <row r="68" spans="1:11" s="77" customFormat="1" hidden="1" outlineLevel="1" x14ac:dyDescent="0.2">
      <c r="A68" s="60"/>
      <c r="B68" s="62" t="s">
        <v>25</v>
      </c>
      <c r="C68" s="60" t="s">
        <v>10</v>
      </c>
      <c r="D68" s="33">
        <f>1.2*D65</f>
        <v>564</v>
      </c>
      <c r="E68" s="46"/>
      <c r="F68" s="76">
        <v>1248</v>
      </c>
      <c r="G68" s="34">
        <v>2392</v>
      </c>
      <c r="H68" s="34">
        <f t="shared" si="6"/>
        <v>703872</v>
      </c>
      <c r="I68" s="34">
        <f t="shared" si="7"/>
        <v>1349088</v>
      </c>
      <c r="J68" s="34">
        <f t="shared" si="8"/>
        <v>2052960</v>
      </c>
      <c r="K68" s="67"/>
    </row>
    <row r="69" spans="1:11" s="77" customFormat="1" hidden="1" outlineLevel="1" x14ac:dyDescent="0.2">
      <c r="A69" s="60"/>
      <c r="B69" s="62" t="s">
        <v>26</v>
      </c>
      <c r="C69" s="60" t="s">
        <v>15</v>
      </c>
      <c r="D69" s="63">
        <f>D66</f>
        <v>195.83333333333334</v>
      </c>
      <c r="E69" s="46"/>
      <c r="F69" s="76">
        <v>956.80000000000007</v>
      </c>
      <c r="G69" s="34">
        <v>520</v>
      </c>
      <c r="H69" s="34">
        <f t="shared" si="6"/>
        <v>187373.33333333334</v>
      </c>
      <c r="I69" s="34">
        <f t="shared" si="7"/>
        <v>101833.33333333334</v>
      </c>
      <c r="J69" s="34">
        <f t="shared" si="8"/>
        <v>289206.66666666669</v>
      </c>
      <c r="K69" s="67"/>
    </row>
    <row r="70" spans="1:11" s="77" customFormat="1" hidden="1" outlineLevel="1" x14ac:dyDescent="0.2">
      <c r="A70" s="60"/>
      <c r="B70" s="62" t="s">
        <v>27</v>
      </c>
      <c r="C70" s="60" t="s">
        <v>15</v>
      </c>
      <c r="D70" s="63">
        <f>D69</f>
        <v>195.83333333333334</v>
      </c>
      <c r="E70" s="46"/>
      <c r="F70" s="76">
        <v>572</v>
      </c>
      <c r="G70" s="34">
        <v>364</v>
      </c>
      <c r="H70" s="34">
        <f t="shared" si="6"/>
        <v>112016.66666666667</v>
      </c>
      <c r="I70" s="34">
        <f t="shared" si="7"/>
        <v>71283.333333333343</v>
      </c>
      <c r="J70" s="34">
        <f t="shared" si="8"/>
        <v>183300</v>
      </c>
      <c r="K70" s="67"/>
    </row>
    <row r="71" spans="1:11" s="77" customFormat="1" hidden="1" outlineLevel="1" x14ac:dyDescent="0.2">
      <c r="A71" s="60"/>
      <c r="B71" s="62" t="s">
        <v>28</v>
      </c>
      <c r="C71" s="60" t="s">
        <v>22</v>
      </c>
      <c r="D71" s="32">
        <f>D65-12</f>
        <v>458</v>
      </c>
      <c r="E71" s="46"/>
      <c r="F71" s="76">
        <v>676</v>
      </c>
      <c r="G71" s="34">
        <v>1144</v>
      </c>
      <c r="H71" s="34">
        <f t="shared" si="6"/>
        <v>309608</v>
      </c>
      <c r="I71" s="34">
        <f t="shared" si="7"/>
        <v>523952</v>
      </c>
      <c r="J71" s="34">
        <f t="shared" si="8"/>
        <v>833560</v>
      </c>
      <c r="K71" s="67"/>
    </row>
    <row r="72" spans="1:11" s="77" customFormat="1" hidden="1" outlineLevel="1" x14ac:dyDescent="0.2">
      <c r="A72" s="60"/>
      <c r="B72" s="62" t="s">
        <v>29</v>
      </c>
      <c r="C72" s="60" t="s">
        <v>10</v>
      </c>
      <c r="D72" s="33">
        <f>0.6*2.4*D66</f>
        <v>282</v>
      </c>
      <c r="E72" s="46"/>
      <c r="F72" s="76">
        <v>624</v>
      </c>
      <c r="G72" s="34">
        <v>728</v>
      </c>
      <c r="H72" s="34">
        <f t="shared" si="6"/>
        <v>175968</v>
      </c>
      <c r="I72" s="34">
        <f t="shared" si="7"/>
        <v>205296</v>
      </c>
      <c r="J72" s="34">
        <f t="shared" si="8"/>
        <v>381264</v>
      </c>
      <c r="K72" s="67"/>
    </row>
    <row r="73" spans="1:11" s="75" customFormat="1" hidden="1" outlineLevel="1" x14ac:dyDescent="0.25">
      <c r="A73" s="58" t="s">
        <v>30</v>
      </c>
      <c r="B73" s="61" t="s">
        <v>31</v>
      </c>
      <c r="C73" s="60" t="s">
        <v>10</v>
      </c>
      <c r="D73" s="32">
        <v>1410</v>
      </c>
      <c r="E73" s="45"/>
      <c r="F73" s="34">
        <v>0</v>
      </c>
      <c r="G73" s="34">
        <v>0</v>
      </c>
      <c r="H73" s="34">
        <f t="shared" si="6"/>
        <v>0</v>
      </c>
      <c r="I73" s="34">
        <f t="shared" si="7"/>
        <v>0</v>
      </c>
      <c r="J73" s="34">
        <f t="shared" si="8"/>
        <v>0</v>
      </c>
      <c r="K73" s="61"/>
    </row>
    <row r="74" spans="1:11" s="77" customFormat="1" hidden="1" outlineLevel="1" x14ac:dyDescent="0.2">
      <c r="A74" s="60"/>
      <c r="B74" s="62" t="s">
        <v>92</v>
      </c>
      <c r="C74" s="60" t="s">
        <v>15</v>
      </c>
      <c r="D74" s="65">
        <f>D73/(3*1.75)</f>
        <v>268.57142857142856</v>
      </c>
      <c r="E74" s="45"/>
      <c r="F74" s="34">
        <v>16560</v>
      </c>
      <c r="G74" s="34">
        <v>6720</v>
      </c>
      <c r="H74" s="34">
        <f t="shared" si="6"/>
        <v>4447542.8571428573</v>
      </c>
      <c r="I74" s="34">
        <f t="shared" si="7"/>
        <v>1804800</v>
      </c>
      <c r="J74" s="34">
        <f t="shared" si="8"/>
        <v>6252342.8571428573</v>
      </c>
      <c r="K74" s="67"/>
    </row>
    <row r="75" spans="1:11" s="77" customFormat="1" hidden="1" outlineLevel="1" x14ac:dyDescent="0.2">
      <c r="A75" s="60"/>
      <c r="B75" s="62" t="s">
        <v>93</v>
      </c>
      <c r="C75" s="60" t="s">
        <v>0</v>
      </c>
      <c r="D75" s="32">
        <f>D73*0.1</f>
        <v>141</v>
      </c>
      <c r="E75" s="45"/>
      <c r="F75" s="34">
        <v>1280</v>
      </c>
      <c r="G75" s="34">
        <v>1520</v>
      </c>
      <c r="H75" s="34">
        <f t="shared" si="6"/>
        <v>180480</v>
      </c>
      <c r="I75" s="34">
        <f t="shared" si="7"/>
        <v>214320</v>
      </c>
      <c r="J75" s="34">
        <f t="shared" si="8"/>
        <v>394800</v>
      </c>
      <c r="K75" s="67"/>
    </row>
    <row r="76" spans="1:11" s="77" customFormat="1" hidden="1" outlineLevel="1" x14ac:dyDescent="0.2">
      <c r="A76" s="60"/>
      <c r="B76" s="62" t="s">
        <v>94</v>
      </c>
      <c r="C76" s="60" t="s">
        <v>0</v>
      </c>
      <c r="D76" s="32">
        <v>20</v>
      </c>
      <c r="E76" s="45"/>
      <c r="F76" s="34">
        <v>3440</v>
      </c>
      <c r="G76" s="34">
        <v>1536</v>
      </c>
      <c r="H76" s="34">
        <f t="shared" si="6"/>
        <v>68800</v>
      </c>
      <c r="I76" s="34">
        <f t="shared" si="7"/>
        <v>30720</v>
      </c>
      <c r="J76" s="34">
        <f t="shared" si="8"/>
        <v>99520</v>
      </c>
      <c r="K76" s="67"/>
    </row>
    <row r="77" spans="1:11" s="75" customFormat="1" hidden="1" outlineLevel="1" x14ac:dyDescent="0.25">
      <c r="A77" s="58" t="s">
        <v>32</v>
      </c>
      <c r="B77" s="61" t="s">
        <v>89</v>
      </c>
      <c r="C77" s="60" t="s">
        <v>15</v>
      </c>
      <c r="D77" s="65">
        <f>SUM(D78:D82)</f>
        <v>51</v>
      </c>
      <c r="E77" s="45"/>
      <c r="F77" s="34">
        <v>0</v>
      </c>
      <c r="G77" s="34">
        <v>0</v>
      </c>
      <c r="H77" s="34">
        <f t="shared" si="6"/>
        <v>0</v>
      </c>
      <c r="I77" s="34">
        <f t="shared" si="7"/>
        <v>0</v>
      </c>
      <c r="J77" s="34">
        <f t="shared" si="8"/>
        <v>0</v>
      </c>
      <c r="K77" s="61"/>
    </row>
    <row r="78" spans="1:11" s="77" customFormat="1" hidden="1" outlineLevel="1" x14ac:dyDescent="0.25">
      <c r="A78" s="60"/>
      <c r="B78" s="67" t="s">
        <v>90</v>
      </c>
      <c r="C78" s="60" t="s">
        <v>15</v>
      </c>
      <c r="D78" s="65">
        <v>4</v>
      </c>
      <c r="E78" s="45"/>
      <c r="F78" s="34">
        <v>0</v>
      </c>
      <c r="G78" s="34">
        <v>0</v>
      </c>
      <c r="H78" s="34">
        <f t="shared" si="6"/>
        <v>0</v>
      </c>
      <c r="I78" s="34">
        <f t="shared" si="7"/>
        <v>0</v>
      </c>
      <c r="J78" s="34">
        <f t="shared" si="8"/>
        <v>0</v>
      </c>
      <c r="K78" s="67"/>
    </row>
    <row r="79" spans="1:11" s="77" customFormat="1" hidden="1" outlineLevel="1" x14ac:dyDescent="0.2">
      <c r="A79" s="60"/>
      <c r="B79" s="79" t="s">
        <v>91</v>
      </c>
      <c r="C79" s="60" t="s">
        <v>15</v>
      </c>
      <c r="D79" s="65">
        <v>8</v>
      </c>
      <c r="E79" s="45"/>
      <c r="F79" s="34">
        <v>0</v>
      </c>
      <c r="G79" s="34">
        <v>0</v>
      </c>
      <c r="H79" s="34">
        <f t="shared" si="6"/>
        <v>0</v>
      </c>
      <c r="I79" s="34">
        <f t="shared" si="7"/>
        <v>0</v>
      </c>
      <c r="J79" s="34">
        <f t="shared" si="8"/>
        <v>0</v>
      </c>
      <c r="K79" s="67"/>
    </row>
    <row r="80" spans="1:11" s="77" customFormat="1" hidden="1" outlineLevel="1" x14ac:dyDescent="0.2">
      <c r="A80" s="60"/>
      <c r="B80" s="79" t="s">
        <v>43</v>
      </c>
      <c r="C80" s="60" t="s">
        <v>15</v>
      </c>
      <c r="D80" s="65">
        <v>35</v>
      </c>
      <c r="E80" s="45"/>
      <c r="F80" s="34">
        <v>0</v>
      </c>
      <c r="G80" s="34">
        <v>0</v>
      </c>
      <c r="H80" s="34">
        <f t="shared" si="6"/>
        <v>0</v>
      </c>
      <c r="I80" s="34">
        <f t="shared" si="7"/>
        <v>0</v>
      </c>
      <c r="J80" s="34">
        <f t="shared" si="8"/>
        <v>0</v>
      </c>
      <c r="K80" s="67"/>
    </row>
    <row r="81" spans="1:11" s="77" customFormat="1" hidden="1" outlineLevel="1" x14ac:dyDescent="0.2">
      <c r="A81" s="60"/>
      <c r="B81" s="79" t="s">
        <v>44</v>
      </c>
      <c r="C81" s="60" t="s">
        <v>15</v>
      </c>
      <c r="D81" s="65">
        <v>2</v>
      </c>
      <c r="E81" s="45"/>
      <c r="F81" s="34">
        <v>0</v>
      </c>
      <c r="G81" s="34">
        <v>0</v>
      </c>
      <c r="H81" s="34">
        <f t="shared" si="6"/>
        <v>0</v>
      </c>
      <c r="I81" s="34">
        <f t="shared" si="7"/>
        <v>0</v>
      </c>
      <c r="J81" s="34">
        <f t="shared" si="8"/>
        <v>0</v>
      </c>
      <c r="K81" s="67"/>
    </row>
    <row r="82" spans="1:11" s="77" customFormat="1" hidden="1" outlineLevel="1" x14ac:dyDescent="0.2">
      <c r="A82" s="60"/>
      <c r="B82" s="79" t="s">
        <v>45</v>
      </c>
      <c r="C82" s="60" t="s">
        <v>15</v>
      </c>
      <c r="D82" s="65">
        <v>2</v>
      </c>
      <c r="E82" s="45"/>
      <c r="F82" s="34">
        <v>0</v>
      </c>
      <c r="G82" s="34">
        <v>0</v>
      </c>
      <c r="H82" s="34">
        <f t="shared" si="6"/>
        <v>0</v>
      </c>
      <c r="I82" s="34">
        <f t="shared" si="7"/>
        <v>0</v>
      </c>
      <c r="J82" s="34">
        <f t="shared" si="8"/>
        <v>0</v>
      </c>
      <c r="K82" s="67"/>
    </row>
    <row r="83" spans="1:11" s="75" customFormat="1" hidden="1" outlineLevel="1" x14ac:dyDescent="0.25">
      <c r="A83" s="58" t="s">
        <v>34</v>
      </c>
      <c r="B83" s="61" t="s">
        <v>33</v>
      </c>
      <c r="C83" s="60" t="s">
        <v>10</v>
      </c>
      <c r="D83" s="32">
        <v>700</v>
      </c>
      <c r="E83" s="45"/>
      <c r="F83" s="34">
        <v>0</v>
      </c>
      <c r="G83" s="34">
        <v>0</v>
      </c>
      <c r="H83" s="34">
        <f t="shared" si="6"/>
        <v>0</v>
      </c>
      <c r="I83" s="34">
        <f t="shared" si="7"/>
        <v>0</v>
      </c>
      <c r="J83" s="34">
        <f t="shared" si="8"/>
        <v>0</v>
      </c>
      <c r="K83" s="61"/>
    </row>
    <row r="84" spans="1:11" s="77" customFormat="1" hidden="1" outlineLevel="1" x14ac:dyDescent="0.2">
      <c r="A84" s="60"/>
      <c r="B84" s="79" t="s">
        <v>95</v>
      </c>
      <c r="C84" s="60" t="s">
        <v>15</v>
      </c>
      <c r="D84" s="65">
        <f>D83/(3*1.75)</f>
        <v>133.33333333333334</v>
      </c>
      <c r="E84" s="45"/>
      <c r="F84" s="34">
        <v>16560</v>
      </c>
      <c r="G84" s="34">
        <v>6720</v>
      </c>
      <c r="H84" s="34">
        <f t="shared" si="6"/>
        <v>2208000</v>
      </c>
      <c r="I84" s="34">
        <f t="shared" si="7"/>
        <v>896000.00000000012</v>
      </c>
      <c r="J84" s="34">
        <f t="shared" si="8"/>
        <v>3104000</v>
      </c>
      <c r="K84" s="67"/>
    </row>
    <row r="85" spans="1:11" s="77" customFormat="1" hidden="1" outlineLevel="1" x14ac:dyDescent="0.2">
      <c r="A85" s="60"/>
      <c r="B85" s="79" t="s">
        <v>93</v>
      </c>
      <c r="C85" s="60" t="s">
        <v>0</v>
      </c>
      <c r="D85" s="32">
        <f>D83*0.1</f>
        <v>70</v>
      </c>
      <c r="E85" s="45"/>
      <c r="F85" s="34">
        <v>1280</v>
      </c>
      <c r="G85" s="34">
        <v>1520</v>
      </c>
      <c r="H85" s="34">
        <f t="shared" si="6"/>
        <v>89600</v>
      </c>
      <c r="I85" s="34">
        <f t="shared" si="7"/>
        <v>106400</v>
      </c>
      <c r="J85" s="34">
        <f t="shared" si="8"/>
        <v>196000</v>
      </c>
      <c r="K85" s="67"/>
    </row>
    <row r="86" spans="1:11" s="75" customFormat="1" hidden="1" outlineLevel="1" x14ac:dyDescent="0.25">
      <c r="A86" s="58" t="s">
        <v>36</v>
      </c>
      <c r="B86" s="61" t="s">
        <v>35</v>
      </c>
      <c r="C86" s="60" t="s">
        <v>10</v>
      </c>
      <c r="D86" s="32">
        <v>650</v>
      </c>
      <c r="E86" s="45"/>
      <c r="F86" s="34">
        <v>0</v>
      </c>
      <c r="G86" s="34">
        <v>0</v>
      </c>
      <c r="H86" s="34">
        <f t="shared" si="6"/>
        <v>0</v>
      </c>
      <c r="I86" s="34">
        <f t="shared" si="7"/>
        <v>0</v>
      </c>
      <c r="J86" s="34">
        <f t="shared" si="8"/>
        <v>0</v>
      </c>
      <c r="K86" s="61"/>
    </row>
    <row r="87" spans="1:11" s="77" customFormat="1" hidden="1" outlineLevel="1" x14ac:dyDescent="0.2">
      <c r="A87" s="60"/>
      <c r="B87" s="79" t="s">
        <v>92</v>
      </c>
      <c r="C87" s="60" t="s">
        <v>15</v>
      </c>
      <c r="D87" s="65">
        <f>D86/(3*1.75)</f>
        <v>123.80952380952381</v>
      </c>
      <c r="E87" s="45"/>
      <c r="F87" s="34">
        <v>16560</v>
      </c>
      <c r="G87" s="34">
        <v>6720</v>
      </c>
      <c r="H87" s="34">
        <f t="shared" si="6"/>
        <v>2050285.7142857143</v>
      </c>
      <c r="I87" s="34">
        <f t="shared" si="7"/>
        <v>832000</v>
      </c>
      <c r="J87" s="34">
        <f t="shared" si="8"/>
        <v>2882285.7142857146</v>
      </c>
      <c r="K87" s="67"/>
    </row>
    <row r="88" spans="1:11" s="77" customFormat="1" hidden="1" outlineLevel="1" x14ac:dyDescent="0.2">
      <c r="A88" s="60"/>
      <c r="B88" s="79" t="s">
        <v>93</v>
      </c>
      <c r="C88" s="60" t="s">
        <v>0</v>
      </c>
      <c r="D88" s="32">
        <f>D86*0.1</f>
        <v>65</v>
      </c>
      <c r="E88" s="45"/>
      <c r="F88" s="34">
        <v>1280</v>
      </c>
      <c r="G88" s="34">
        <v>1520</v>
      </c>
      <c r="H88" s="34">
        <f t="shared" si="6"/>
        <v>83200</v>
      </c>
      <c r="I88" s="34">
        <f t="shared" si="7"/>
        <v>98800</v>
      </c>
      <c r="J88" s="34">
        <f t="shared" si="8"/>
        <v>182000</v>
      </c>
      <c r="K88" s="67"/>
    </row>
    <row r="89" spans="1:11" s="75" customFormat="1" hidden="1" outlineLevel="1" x14ac:dyDescent="0.25">
      <c r="A89" s="58" t="s">
        <v>38</v>
      </c>
      <c r="B89" s="61" t="s">
        <v>77</v>
      </c>
      <c r="C89" s="60" t="s">
        <v>37</v>
      </c>
      <c r="D89" s="32">
        <v>20</v>
      </c>
      <c r="E89" s="45"/>
      <c r="F89" s="34">
        <v>0</v>
      </c>
      <c r="G89" s="34">
        <v>0</v>
      </c>
      <c r="H89" s="34">
        <f t="shared" si="6"/>
        <v>0</v>
      </c>
      <c r="I89" s="34">
        <f t="shared" si="7"/>
        <v>0</v>
      </c>
      <c r="J89" s="34">
        <f t="shared" si="8"/>
        <v>0</v>
      </c>
      <c r="K89" s="61"/>
    </row>
    <row r="90" spans="1:11" s="77" customFormat="1" hidden="1" outlineLevel="1" x14ac:dyDescent="0.25">
      <c r="A90" s="60"/>
      <c r="B90" s="67" t="s">
        <v>87</v>
      </c>
      <c r="C90" s="60" t="s">
        <v>22</v>
      </c>
      <c r="D90" s="32">
        <v>320</v>
      </c>
      <c r="E90" s="45"/>
      <c r="F90" s="34">
        <v>0</v>
      </c>
      <c r="G90" s="34">
        <v>0</v>
      </c>
      <c r="H90" s="34">
        <f t="shared" si="6"/>
        <v>0</v>
      </c>
      <c r="I90" s="34">
        <f t="shared" si="7"/>
        <v>0</v>
      </c>
      <c r="J90" s="34">
        <f t="shared" si="8"/>
        <v>0</v>
      </c>
      <c r="K90" s="67"/>
    </row>
    <row r="91" spans="1:11" s="75" customFormat="1" hidden="1" outlineLevel="1" x14ac:dyDescent="0.25">
      <c r="A91" s="58" t="s">
        <v>42</v>
      </c>
      <c r="B91" s="61" t="s">
        <v>82</v>
      </c>
      <c r="C91" s="60" t="s">
        <v>15</v>
      </c>
      <c r="D91" s="65">
        <v>1</v>
      </c>
      <c r="E91" s="45"/>
      <c r="F91" s="34">
        <v>0</v>
      </c>
      <c r="G91" s="34">
        <v>0</v>
      </c>
      <c r="H91" s="34">
        <f t="shared" si="6"/>
        <v>0</v>
      </c>
      <c r="I91" s="34">
        <f t="shared" si="7"/>
        <v>0</v>
      </c>
      <c r="J91" s="34">
        <f t="shared" si="8"/>
        <v>0</v>
      </c>
      <c r="K91" s="61"/>
    </row>
    <row r="92" spans="1:11" s="77" customFormat="1" hidden="1" outlineLevel="1" x14ac:dyDescent="0.2">
      <c r="A92" s="60"/>
      <c r="B92" s="62" t="s">
        <v>39</v>
      </c>
      <c r="C92" s="60" t="s">
        <v>22</v>
      </c>
      <c r="D92" s="32">
        <f>72/2</f>
        <v>36</v>
      </c>
      <c r="E92" s="45"/>
      <c r="F92" s="34">
        <v>170.88</v>
      </c>
      <c r="G92" s="34">
        <v>936</v>
      </c>
      <c r="H92" s="34">
        <f t="shared" si="6"/>
        <v>6151.68</v>
      </c>
      <c r="I92" s="34">
        <f t="shared" si="7"/>
        <v>33696</v>
      </c>
      <c r="J92" s="34">
        <f t="shared" si="8"/>
        <v>39847.68</v>
      </c>
      <c r="K92" s="67"/>
    </row>
    <row r="93" spans="1:11" s="77" customFormat="1" hidden="1" outlineLevel="1" x14ac:dyDescent="0.2">
      <c r="A93" s="60"/>
      <c r="B93" s="62" t="s">
        <v>40</v>
      </c>
      <c r="C93" s="60" t="s">
        <v>22</v>
      </c>
      <c r="D93" s="32">
        <v>6</v>
      </c>
      <c r="E93" s="45"/>
      <c r="F93" s="34">
        <v>1136.6400000000001</v>
      </c>
      <c r="G93" s="34">
        <v>1144</v>
      </c>
      <c r="H93" s="34">
        <f t="shared" si="6"/>
        <v>6819.84</v>
      </c>
      <c r="I93" s="34">
        <f t="shared" si="7"/>
        <v>6864</v>
      </c>
      <c r="J93" s="34">
        <f t="shared" si="8"/>
        <v>13683.84</v>
      </c>
      <c r="K93" s="67"/>
    </row>
    <row r="94" spans="1:11" s="77" customFormat="1" hidden="1" outlineLevel="1" x14ac:dyDescent="0.2">
      <c r="A94" s="60"/>
      <c r="B94" s="62" t="s">
        <v>72</v>
      </c>
      <c r="C94" s="60" t="s">
        <v>10</v>
      </c>
      <c r="D94" s="33">
        <v>12</v>
      </c>
      <c r="E94" s="46"/>
      <c r="F94" s="76">
        <v>187.20000000000002</v>
      </c>
      <c r="G94" s="34">
        <v>920</v>
      </c>
      <c r="H94" s="34">
        <f t="shared" si="6"/>
        <v>2246.4</v>
      </c>
      <c r="I94" s="34">
        <f t="shared" si="7"/>
        <v>11040</v>
      </c>
      <c r="J94" s="34">
        <f t="shared" si="8"/>
        <v>13286.4</v>
      </c>
      <c r="K94" s="67"/>
    </row>
    <row r="95" spans="1:11" s="77" customFormat="1" hidden="1" outlineLevel="1" x14ac:dyDescent="0.2">
      <c r="A95" s="60"/>
      <c r="B95" s="62" t="s">
        <v>41</v>
      </c>
      <c r="C95" s="60" t="s">
        <v>15</v>
      </c>
      <c r="D95" s="32">
        <v>6</v>
      </c>
      <c r="E95" s="45"/>
      <c r="F95" s="78">
        <v>2400</v>
      </c>
      <c r="G95" s="78">
        <v>1600</v>
      </c>
      <c r="H95" s="34">
        <f t="shared" si="6"/>
        <v>14400</v>
      </c>
      <c r="I95" s="34">
        <f t="shared" si="7"/>
        <v>9600</v>
      </c>
      <c r="J95" s="34">
        <f t="shared" si="8"/>
        <v>24000</v>
      </c>
      <c r="K95" s="67"/>
    </row>
    <row r="96" spans="1:11" s="75" customFormat="1" hidden="1" outlineLevel="1" x14ac:dyDescent="0.2">
      <c r="A96" s="58" t="s">
        <v>97</v>
      </c>
      <c r="B96" s="68" t="s">
        <v>83</v>
      </c>
      <c r="C96" s="69" t="s">
        <v>15</v>
      </c>
      <c r="D96" s="65">
        <v>3</v>
      </c>
      <c r="E96" s="45"/>
      <c r="F96" s="34">
        <v>0</v>
      </c>
      <c r="G96" s="34">
        <v>0</v>
      </c>
      <c r="H96" s="34">
        <f t="shared" si="6"/>
        <v>0</v>
      </c>
      <c r="I96" s="34">
        <f t="shared" si="7"/>
        <v>0</v>
      </c>
      <c r="J96" s="34">
        <f t="shared" si="8"/>
        <v>0</v>
      </c>
      <c r="K96" s="61"/>
    </row>
    <row r="97" spans="1:11" s="77" customFormat="1" hidden="1" outlineLevel="1" x14ac:dyDescent="0.2">
      <c r="A97" s="60"/>
      <c r="B97" s="62" t="s">
        <v>39</v>
      </c>
      <c r="C97" s="60" t="s">
        <v>22</v>
      </c>
      <c r="D97" s="32">
        <v>21</v>
      </c>
      <c r="E97" s="45"/>
      <c r="F97" s="34">
        <v>170.88</v>
      </c>
      <c r="G97" s="34">
        <v>936</v>
      </c>
      <c r="H97" s="34">
        <f t="shared" si="6"/>
        <v>3588.48</v>
      </c>
      <c r="I97" s="34">
        <f t="shared" si="7"/>
        <v>19656</v>
      </c>
      <c r="J97" s="34">
        <f t="shared" si="8"/>
        <v>23244.48</v>
      </c>
      <c r="K97" s="67"/>
    </row>
    <row r="98" spans="1:11" s="77" customFormat="1" hidden="1" outlineLevel="1" x14ac:dyDescent="0.2">
      <c r="A98" s="60"/>
      <c r="B98" s="62" t="s">
        <v>40</v>
      </c>
      <c r="C98" s="60" t="s">
        <v>22</v>
      </c>
      <c r="D98" s="32">
        <v>5</v>
      </c>
      <c r="E98" s="45"/>
      <c r="F98" s="34">
        <v>1136.6400000000001</v>
      </c>
      <c r="G98" s="34">
        <v>1144</v>
      </c>
      <c r="H98" s="34">
        <f t="shared" si="6"/>
        <v>5683.2000000000007</v>
      </c>
      <c r="I98" s="34">
        <f t="shared" si="7"/>
        <v>5720</v>
      </c>
      <c r="J98" s="34">
        <f t="shared" si="8"/>
        <v>11403.2</v>
      </c>
      <c r="K98" s="67"/>
    </row>
    <row r="99" spans="1:11" s="77" customFormat="1" hidden="1" outlineLevel="1" x14ac:dyDescent="0.2">
      <c r="A99" s="60"/>
      <c r="B99" s="62" t="s">
        <v>72</v>
      </c>
      <c r="C99" s="60" t="s">
        <v>10</v>
      </c>
      <c r="D99" s="33">
        <v>6</v>
      </c>
      <c r="E99" s="46"/>
      <c r="F99" s="76">
        <v>187.20000000000002</v>
      </c>
      <c r="G99" s="34">
        <v>920</v>
      </c>
      <c r="H99" s="34">
        <f t="shared" si="6"/>
        <v>1123.2</v>
      </c>
      <c r="I99" s="34">
        <f t="shared" si="7"/>
        <v>5520</v>
      </c>
      <c r="J99" s="34">
        <f t="shared" si="8"/>
        <v>6643.2</v>
      </c>
      <c r="K99" s="67"/>
    </row>
    <row r="100" spans="1:11" s="77" customFormat="1" hidden="1" outlineLevel="1" x14ac:dyDescent="0.2">
      <c r="A100" s="60"/>
      <c r="B100" s="62" t="s">
        <v>84</v>
      </c>
      <c r="C100" s="60" t="s">
        <v>15</v>
      </c>
      <c r="D100" s="32">
        <v>6</v>
      </c>
      <c r="E100" s="45"/>
      <c r="F100" s="78">
        <v>2400</v>
      </c>
      <c r="G100" s="78">
        <v>1600</v>
      </c>
      <c r="H100" s="34">
        <f t="shared" si="6"/>
        <v>14400</v>
      </c>
      <c r="I100" s="34">
        <f t="shared" si="7"/>
        <v>9600</v>
      </c>
      <c r="J100" s="34">
        <f t="shared" si="8"/>
        <v>24000</v>
      </c>
      <c r="K100" s="67"/>
    </row>
    <row r="101" spans="1:11" s="75" customFormat="1" hidden="1" outlineLevel="1" x14ac:dyDescent="0.25">
      <c r="A101" s="58" t="s">
        <v>47</v>
      </c>
      <c r="B101" s="61" t="s">
        <v>80</v>
      </c>
      <c r="C101" s="60" t="s">
        <v>15</v>
      </c>
      <c r="D101" s="65">
        <v>3</v>
      </c>
      <c r="E101" s="45"/>
      <c r="F101" s="34">
        <v>36816</v>
      </c>
      <c r="G101" s="34">
        <v>5200</v>
      </c>
      <c r="H101" s="34">
        <f t="shared" si="6"/>
        <v>110448</v>
      </c>
      <c r="I101" s="34">
        <f t="shared" si="7"/>
        <v>15600</v>
      </c>
      <c r="J101" s="34">
        <f t="shared" si="8"/>
        <v>126048</v>
      </c>
      <c r="K101" s="61"/>
    </row>
    <row r="102" spans="1:11" s="75" customFormat="1" hidden="1" outlineLevel="1" x14ac:dyDescent="0.25">
      <c r="A102" s="58" t="s">
        <v>48</v>
      </c>
      <c r="B102" s="61" t="s">
        <v>55</v>
      </c>
      <c r="C102" s="60" t="s">
        <v>15</v>
      </c>
      <c r="D102" s="65">
        <v>2</v>
      </c>
      <c r="E102" s="45"/>
      <c r="F102" s="34">
        <v>24000</v>
      </c>
      <c r="G102" s="34">
        <v>5200</v>
      </c>
      <c r="H102" s="34">
        <f t="shared" si="6"/>
        <v>48000</v>
      </c>
      <c r="I102" s="34">
        <f t="shared" si="7"/>
        <v>10400</v>
      </c>
      <c r="J102" s="34">
        <f t="shared" si="8"/>
        <v>58400</v>
      </c>
      <c r="K102" s="61"/>
    </row>
    <row r="103" spans="1:11" s="75" customFormat="1" hidden="1" outlineLevel="1" x14ac:dyDescent="0.25">
      <c r="A103" s="58" t="s">
        <v>50</v>
      </c>
      <c r="B103" s="61" t="s">
        <v>49</v>
      </c>
      <c r="C103" s="60" t="s">
        <v>15</v>
      </c>
      <c r="D103" s="65">
        <v>1</v>
      </c>
      <c r="E103" s="45"/>
      <c r="F103" s="78">
        <v>483600</v>
      </c>
      <c r="G103" s="78">
        <v>88000</v>
      </c>
      <c r="H103" s="34">
        <f t="shared" si="6"/>
        <v>483600</v>
      </c>
      <c r="I103" s="34">
        <f t="shared" si="7"/>
        <v>88000</v>
      </c>
      <c r="J103" s="34">
        <f t="shared" si="8"/>
        <v>571600</v>
      </c>
      <c r="K103" s="61"/>
    </row>
    <row r="104" spans="1:11" s="75" customFormat="1" hidden="1" outlineLevel="1" x14ac:dyDescent="0.25">
      <c r="A104" s="58" t="s">
        <v>52</v>
      </c>
      <c r="B104" s="61" t="s">
        <v>53</v>
      </c>
      <c r="C104" s="60" t="s">
        <v>15</v>
      </c>
      <c r="D104" s="65">
        <v>10</v>
      </c>
      <c r="E104" s="45"/>
      <c r="F104" s="34">
        <v>31200</v>
      </c>
      <c r="G104" s="34">
        <v>5200</v>
      </c>
      <c r="H104" s="34">
        <f t="shared" si="6"/>
        <v>312000</v>
      </c>
      <c r="I104" s="34">
        <f t="shared" si="7"/>
        <v>52000</v>
      </c>
      <c r="J104" s="34">
        <f t="shared" si="8"/>
        <v>364000</v>
      </c>
      <c r="K104" s="61"/>
    </row>
    <row r="105" spans="1:11" s="75" customFormat="1" hidden="1" outlineLevel="1" x14ac:dyDescent="0.25">
      <c r="A105" s="58" t="s">
        <v>54</v>
      </c>
      <c r="B105" s="61" t="s">
        <v>57</v>
      </c>
      <c r="C105" s="60" t="s">
        <v>15</v>
      </c>
      <c r="D105" s="65">
        <v>5</v>
      </c>
      <c r="E105" s="45"/>
      <c r="F105" s="34">
        <v>18928</v>
      </c>
      <c r="G105" s="34">
        <v>5200</v>
      </c>
      <c r="H105" s="34">
        <f t="shared" si="6"/>
        <v>94640</v>
      </c>
      <c r="I105" s="34">
        <f t="shared" si="7"/>
        <v>26000</v>
      </c>
      <c r="J105" s="34">
        <f t="shared" si="8"/>
        <v>120640</v>
      </c>
      <c r="K105" s="61"/>
    </row>
    <row r="106" spans="1:11" s="75" customFormat="1" hidden="1" outlineLevel="1" x14ac:dyDescent="0.2">
      <c r="A106" s="58" t="s">
        <v>56</v>
      </c>
      <c r="B106" s="70" t="s">
        <v>46</v>
      </c>
      <c r="C106" s="60" t="s">
        <v>15</v>
      </c>
      <c r="D106" s="65">
        <v>3</v>
      </c>
      <c r="E106" s="45"/>
      <c r="F106" s="34">
        <v>296000</v>
      </c>
      <c r="G106" s="34">
        <v>80000</v>
      </c>
      <c r="H106" s="34">
        <f t="shared" si="6"/>
        <v>888000</v>
      </c>
      <c r="I106" s="34">
        <f t="shared" si="7"/>
        <v>240000</v>
      </c>
      <c r="J106" s="34">
        <f t="shared" si="8"/>
        <v>1128000</v>
      </c>
      <c r="K106" s="61"/>
    </row>
    <row r="107" spans="1:11" s="75" customFormat="1" hidden="1" outlineLevel="1" x14ac:dyDescent="0.25">
      <c r="A107" s="58" t="s">
        <v>58</v>
      </c>
      <c r="B107" s="61" t="s">
        <v>51</v>
      </c>
      <c r="C107" s="60" t="s">
        <v>15</v>
      </c>
      <c r="D107" s="65">
        <v>2</v>
      </c>
      <c r="E107" s="45"/>
      <c r="F107" s="34">
        <v>58364.800000000003</v>
      </c>
      <c r="G107" s="34">
        <v>0</v>
      </c>
      <c r="H107" s="34">
        <f t="shared" si="6"/>
        <v>116729.60000000001</v>
      </c>
      <c r="I107" s="34">
        <f t="shared" si="7"/>
        <v>0</v>
      </c>
      <c r="J107" s="34">
        <f t="shared" si="8"/>
        <v>116729.60000000001</v>
      </c>
      <c r="K107" s="61"/>
    </row>
    <row r="108" spans="1:11" s="75" customFormat="1" hidden="1" outlineLevel="1" x14ac:dyDescent="0.2">
      <c r="A108" s="58" t="s">
        <v>62</v>
      </c>
      <c r="B108" s="70" t="s">
        <v>81</v>
      </c>
      <c r="C108" s="60" t="s">
        <v>15</v>
      </c>
      <c r="D108" s="65">
        <v>2</v>
      </c>
      <c r="E108" s="45"/>
      <c r="F108" s="34">
        <v>140000</v>
      </c>
      <c r="G108" s="34">
        <v>40000</v>
      </c>
      <c r="H108" s="34">
        <f t="shared" si="6"/>
        <v>280000</v>
      </c>
      <c r="I108" s="34">
        <f t="shared" si="7"/>
        <v>80000</v>
      </c>
      <c r="J108" s="34">
        <f t="shared" si="8"/>
        <v>360000</v>
      </c>
      <c r="K108" s="61"/>
    </row>
    <row r="109" spans="1:11" s="75" customFormat="1" hidden="1" outlineLevel="1" x14ac:dyDescent="0.25">
      <c r="A109" s="58" t="s">
        <v>64</v>
      </c>
      <c r="B109" s="61" t="s">
        <v>88</v>
      </c>
      <c r="C109" s="60" t="s">
        <v>10</v>
      </c>
      <c r="D109" s="32">
        <f>600*1.5</f>
        <v>900</v>
      </c>
      <c r="E109" s="45"/>
      <c r="F109" s="34">
        <v>0</v>
      </c>
      <c r="G109" s="34">
        <v>540.48</v>
      </c>
      <c r="H109" s="34">
        <f t="shared" si="6"/>
        <v>0</v>
      </c>
      <c r="I109" s="34">
        <f t="shared" si="7"/>
        <v>486432</v>
      </c>
      <c r="J109" s="34">
        <f t="shared" si="8"/>
        <v>486432</v>
      </c>
      <c r="K109" s="61"/>
    </row>
    <row r="110" spans="1:11" s="77" customFormat="1" hidden="1" outlineLevel="1" x14ac:dyDescent="0.25">
      <c r="A110" s="60"/>
      <c r="B110" s="64" t="s">
        <v>60</v>
      </c>
      <c r="C110" s="60" t="s">
        <v>0</v>
      </c>
      <c r="D110" s="32">
        <f>D109*0.04+(0.1*0.04*600*2)</f>
        <v>40.799999999999997</v>
      </c>
      <c r="E110" s="45"/>
      <c r="F110" s="34">
        <v>20800</v>
      </c>
      <c r="G110" s="34">
        <v>0</v>
      </c>
      <c r="H110" s="34">
        <f t="shared" si="6"/>
        <v>848639.99999999988</v>
      </c>
      <c r="I110" s="34">
        <f t="shared" si="7"/>
        <v>0</v>
      </c>
      <c r="J110" s="34">
        <f t="shared" si="8"/>
        <v>848639.99999999988</v>
      </c>
      <c r="K110" s="67"/>
    </row>
    <row r="111" spans="1:11" s="75" customFormat="1" hidden="1" outlineLevel="1" x14ac:dyDescent="0.25">
      <c r="A111" s="58" t="s">
        <v>69</v>
      </c>
      <c r="B111" s="61" t="s">
        <v>65</v>
      </c>
      <c r="C111" s="60" t="s">
        <v>15</v>
      </c>
      <c r="D111" s="65">
        <v>10</v>
      </c>
      <c r="E111" s="45"/>
      <c r="F111" s="34">
        <v>0</v>
      </c>
      <c r="G111" s="34">
        <v>0</v>
      </c>
      <c r="H111" s="34">
        <f t="shared" si="6"/>
        <v>0</v>
      </c>
      <c r="I111" s="34">
        <f t="shared" si="7"/>
        <v>0</v>
      </c>
      <c r="J111" s="34">
        <f t="shared" si="8"/>
        <v>0</v>
      </c>
      <c r="K111" s="61"/>
    </row>
    <row r="112" spans="1:11" s="77" customFormat="1" hidden="1" outlineLevel="1" x14ac:dyDescent="0.2">
      <c r="A112" s="60"/>
      <c r="B112" s="71" t="s">
        <v>66</v>
      </c>
      <c r="C112" s="60" t="s">
        <v>15</v>
      </c>
      <c r="D112" s="65">
        <f>D111</f>
        <v>10</v>
      </c>
      <c r="E112" s="45"/>
      <c r="F112" s="34">
        <v>2704</v>
      </c>
      <c r="G112" s="34">
        <v>1560</v>
      </c>
      <c r="H112" s="34">
        <f t="shared" si="6"/>
        <v>27040</v>
      </c>
      <c r="I112" s="34">
        <f t="shared" si="7"/>
        <v>15600</v>
      </c>
      <c r="J112" s="34">
        <f t="shared" si="8"/>
        <v>42640</v>
      </c>
      <c r="K112" s="67"/>
    </row>
    <row r="113" spans="1:12" s="77" customFormat="1" hidden="1" outlineLevel="1" x14ac:dyDescent="0.2">
      <c r="A113" s="60"/>
      <c r="B113" s="71" t="s">
        <v>67</v>
      </c>
      <c r="C113" s="60" t="s">
        <v>15</v>
      </c>
      <c r="D113" s="65">
        <f>D111</f>
        <v>10</v>
      </c>
      <c r="E113" s="45"/>
      <c r="F113" s="34">
        <v>2652</v>
      </c>
      <c r="G113" s="34">
        <v>4160</v>
      </c>
      <c r="H113" s="34">
        <f t="shared" si="6"/>
        <v>26520</v>
      </c>
      <c r="I113" s="34">
        <f t="shared" si="7"/>
        <v>41600</v>
      </c>
      <c r="J113" s="34">
        <f t="shared" si="8"/>
        <v>68120</v>
      </c>
      <c r="K113" s="67"/>
    </row>
    <row r="114" spans="1:12" s="77" customFormat="1" hidden="1" outlineLevel="1" x14ac:dyDescent="0.2">
      <c r="A114" s="60"/>
      <c r="B114" s="71" t="s">
        <v>68</v>
      </c>
      <c r="C114" s="60" t="s">
        <v>15</v>
      </c>
      <c r="D114" s="65">
        <f>D111</f>
        <v>10</v>
      </c>
      <c r="E114" s="45"/>
      <c r="F114" s="34">
        <v>145.6</v>
      </c>
      <c r="G114" s="34">
        <v>312</v>
      </c>
      <c r="H114" s="34">
        <f t="shared" si="6"/>
        <v>1456</v>
      </c>
      <c r="I114" s="34">
        <f t="shared" si="7"/>
        <v>3120</v>
      </c>
      <c r="J114" s="34">
        <f t="shared" si="8"/>
        <v>4576</v>
      </c>
      <c r="K114" s="67"/>
    </row>
    <row r="115" spans="1:12" s="75" customFormat="1" hidden="1" outlineLevel="1" x14ac:dyDescent="0.2">
      <c r="A115" s="58" t="s">
        <v>100</v>
      </c>
      <c r="B115" s="73" t="s">
        <v>96</v>
      </c>
      <c r="C115" s="60" t="s">
        <v>10</v>
      </c>
      <c r="D115" s="65">
        <v>700</v>
      </c>
      <c r="E115" s="45"/>
      <c r="F115" s="34">
        <v>0</v>
      </c>
      <c r="G115" s="34">
        <v>4000</v>
      </c>
      <c r="H115" s="34">
        <f t="shared" si="6"/>
        <v>0</v>
      </c>
      <c r="I115" s="34">
        <f t="shared" si="7"/>
        <v>2800000</v>
      </c>
      <c r="J115" s="34">
        <f t="shared" si="8"/>
        <v>2800000</v>
      </c>
      <c r="K115" s="61"/>
    </row>
    <row r="116" spans="1:12" s="75" customFormat="1" hidden="1" outlineLevel="1" x14ac:dyDescent="0.25">
      <c r="A116" s="58" t="s">
        <v>101</v>
      </c>
      <c r="B116" s="61" t="s">
        <v>70</v>
      </c>
      <c r="C116" s="60" t="s">
        <v>15</v>
      </c>
      <c r="D116" s="32">
        <v>1</v>
      </c>
      <c r="E116" s="45"/>
      <c r="F116" s="34">
        <v>0</v>
      </c>
      <c r="G116" s="34">
        <v>2800000</v>
      </c>
      <c r="H116" s="34">
        <f t="shared" si="6"/>
        <v>0</v>
      </c>
      <c r="I116" s="34">
        <f t="shared" si="7"/>
        <v>2800000</v>
      </c>
      <c r="J116" s="34">
        <f t="shared" si="8"/>
        <v>2800000</v>
      </c>
      <c r="K116" s="61"/>
    </row>
    <row r="117" spans="1:12" ht="15.75" collapsed="1" x14ac:dyDescent="0.25">
      <c r="A117" s="1"/>
      <c r="D117" s="38"/>
      <c r="E117" s="39"/>
      <c r="F117" s="38"/>
      <c r="G117" s="40"/>
      <c r="H117" s="40"/>
      <c r="I117" s="41" t="s">
        <v>104</v>
      </c>
      <c r="J117" s="42">
        <f>SUM(J11:J61)+SUM(J64:J116)</f>
        <v>81707216.091428578</v>
      </c>
      <c r="K117" s="44"/>
      <c r="L117" s="1"/>
    </row>
    <row r="118" spans="1:12" x14ac:dyDescent="0.25">
      <c r="A118" s="1"/>
      <c r="D118" s="9"/>
      <c r="F118" s="9"/>
      <c r="G118" s="1"/>
      <c r="H118" s="1"/>
      <c r="I118" s="1"/>
      <c r="J118" s="1"/>
      <c r="L118" s="1"/>
    </row>
  </sheetData>
  <mergeCells count="3">
    <mergeCell ref="A1:D1"/>
    <mergeCell ref="A2:D2"/>
    <mergeCell ref="A3:D3"/>
  </mergeCells>
  <phoneticPr fontId="2" type="noConversion"/>
  <pageMargins left="0.39370078740157483" right="0.19685039370078741" top="0.39370078740157483" bottom="0.19685039370078741" header="0.51181102362204722" footer="0.15748031496062992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Розанов Дмитрий Юрьевич</dc:creator>
  <cp:lastModifiedBy>Багалей Юрий Александрович</cp:lastModifiedBy>
  <cp:lastPrinted>2024-05-20T08:55:21Z</cp:lastPrinted>
  <dcterms:created xsi:type="dcterms:W3CDTF">2015-06-05T18:19:34Z</dcterms:created>
  <dcterms:modified xsi:type="dcterms:W3CDTF">2025-06-26T12:21:39Z</dcterms:modified>
</cp:coreProperties>
</file>